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2120" windowHeight="8835"/>
  </bookViews>
  <sheets>
    <sheet name="ASPEK BIAYA" sheetId="14" r:id="rId1"/>
    <sheet name="Modal Kerja" sheetId="15" r:id="rId2"/>
    <sheet name="Neraca " sheetId="1" r:id="rId3"/>
    <sheet name=" RL" sheetId="7" r:id="rId4"/>
    <sheet name="Keb KMK" sheetId="4" r:id="rId5"/>
    <sheet name="Angsuran" sheetId="9" r:id="rId6"/>
    <sheet name="AnFinanc" sheetId="2" r:id="rId7"/>
    <sheet name="Modal" sheetId="3" r:id="rId8"/>
    <sheet name="CashFlow" sheetId="8" r:id="rId9"/>
    <sheet name="Agunan" sheetId="5" r:id="rId10"/>
  </sheets>
  <definedNames>
    <definedName name="_xlnm.Print_Area" localSheetId="3">' RL'!#REF!</definedName>
    <definedName name="_xlnm.Print_Area" localSheetId="9">Agunan!$A$1:$G$15</definedName>
    <definedName name="_xlnm.Print_Area" localSheetId="6">AnFinanc!$A$2:$E$16</definedName>
    <definedName name="_xlnm.Print_Area" localSheetId="8">CashFlow!#REF!</definedName>
    <definedName name="_xlnm.Print_Area" localSheetId="4">'Keb KMK'!$B$2:$K$35</definedName>
    <definedName name="_xlnm.Print_Area" localSheetId="7">Modal!$A$1:$D$9</definedName>
    <definedName name="_xlnm.Print_Area" localSheetId="2">'Neraca '!$A$26:$E$70</definedName>
  </definedNames>
  <calcPr calcId="124519"/>
</workbook>
</file>

<file path=xl/calcChain.xml><?xml version="1.0" encoding="utf-8"?>
<calcChain xmlns="http://schemas.openxmlformats.org/spreadsheetml/2006/main">
  <c r="AJ27" i="7"/>
  <c r="AJ24"/>
  <c r="AJ28"/>
  <c r="AJ4"/>
  <c r="AI5"/>
  <c r="AI6"/>
  <c r="AJ6"/>
  <c r="AJ12"/>
  <c r="D6" i="8"/>
  <c r="K5" i="4"/>
  <c r="K12"/>
  <c r="D13" i="8"/>
  <c r="E13"/>
  <c r="F13"/>
  <c r="G13"/>
  <c r="H13"/>
  <c r="I13"/>
  <c r="J13"/>
  <c r="K13"/>
  <c r="L13"/>
  <c r="M13"/>
  <c r="N13"/>
  <c r="O13"/>
  <c r="N30" i="4"/>
  <c r="AJ13" i="7" s="1"/>
  <c r="AJ14" s="1"/>
  <c r="K30" i="4"/>
  <c r="AI10" i="7"/>
  <c r="AI15"/>
  <c r="AJ7"/>
  <c r="AO6"/>
  <c r="AO7"/>
  <c r="AO9"/>
  <c r="AN22"/>
  <c r="AO22"/>
  <c r="AO24"/>
  <c r="AO27"/>
  <c r="AO29"/>
  <c r="AN9"/>
  <c r="AN24"/>
  <c r="AO21"/>
  <c r="AO20"/>
  <c r="AO19"/>
  <c r="AO18"/>
  <c r="AO17"/>
  <c r="AO16"/>
  <c r="AO15"/>
  <c r="AO14"/>
  <c r="AO13"/>
  <c r="AO12"/>
  <c r="G114" i="14"/>
  <c r="G12" i="1"/>
  <c r="G149" i="14"/>
  <c r="G150"/>
  <c r="G151"/>
  <c r="G152"/>
  <c r="G153"/>
  <c r="G154"/>
  <c r="G155"/>
  <c r="G156"/>
  <c r="G157"/>
  <c r="G158"/>
  <c r="G159"/>
  <c r="G160"/>
  <c r="G28"/>
  <c r="G29"/>
  <c r="G30"/>
  <c r="G26"/>
  <c r="G27"/>
  <c r="G31"/>
  <c r="G32"/>
  <c r="G138"/>
  <c r="F19" i="15"/>
  <c r="D17" i="1" s="1"/>
  <c r="G124" i="14"/>
  <c r="G125"/>
  <c r="G126"/>
  <c r="G127"/>
  <c r="G128"/>
  <c r="G129"/>
  <c r="G130"/>
  <c r="G131"/>
  <c r="G132"/>
  <c r="G133"/>
  <c r="G134"/>
  <c r="G135"/>
  <c r="G136"/>
  <c r="F18" i="15"/>
  <c r="G186" i="14"/>
  <c r="G187"/>
  <c r="G188"/>
  <c r="G176"/>
  <c r="G177"/>
  <c r="G178"/>
  <c r="G179"/>
  <c r="G180"/>
  <c r="G181"/>
  <c r="G182"/>
  <c r="F21" i="15"/>
  <c r="D11" i="1" s="1"/>
  <c r="G189" i="14"/>
  <c r="G139"/>
  <c r="F20" i="15"/>
  <c r="D15" i="1" s="1"/>
  <c r="G15" i="14"/>
  <c r="G16"/>
  <c r="G17"/>
  <c r="G18"/>
  <c r="F8" i="15"/>
  <c r="D9" i="1" s="1"/>
  <c r="D9" i="5" s="1"/>
  <c r="G8" i="14"/>
  <c r="G7"/>
  <c r="G9"/>
  <c r="G10"/>
  <c r="G11"/>
  <c r="G12"/>
  <c r="G13"/>
  <c r="G118"/>
  <c r="G119"/>
  <c r="G120"/>
  <c r="G121"/>
  <c r="G122"/>
  <c r="F17" i="15"/>
  <c r="D18" i="1" s="1"/>
  <c r="G36" i="14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2"/>
  <c r="F10" i="15"/>
  <c r="G97" i="14"/>
  <c r="G98"/>
  <c r="G99"/>
  <c r="G100"/>
  <c r="G101"/>
  <c r="G102"/>
  <c r="G103"/>
  <c r="G104"/>
  <c r="G105"/>
  <c r="G106"/>
  <c r="G107"/>
  <c r="G108"/>
  <c r="G109"/>
  <c r="G110"/>
  <c r="G111"/>
  <c r="G112"/>
  <c r="F15" i="15"/>
  <c r="D14" i="1" s="1"/>
  <c r="G115" i="14"/>
  <c r="G116" s="1"/>
  <c r="G140"/>
  <c r="G148"/>
  <c r="G161"/>
  <c r="G164"/>
  <c r="G165"/>
  <c r="G166"/>
  <c r="G167"/>
  <c r="G168"/>
  <c r="F12" i="15" s="1"/>
  <c r="G35" i="14"/>
  <c r="D27" i="5"/>
  <c r="D26"/>
  <c r="D25"/>
  <c r="D28"/>
  <c r="E10" i="2"/>
  <c r="E21"/>
  <c r="D11"/>
  <c r="E8" i="4"/>
  <c r="E19"/>
  <c r="K19"/>
  <c r="O15" i="8"/>
  <c r="O16"/>
  <c r="O17" s="1"/>
  <c r="D18"/>
  <c r="E18"/>
  <c r="F18"/>
  <c r="G18"/>
  <c r="H18"/>
  <c r="I18"/>
  <c r="J18"/>
  <c r="K18"/>
  <c r="L18"/>
  <c r="M18"/>
  <c r="N18"/>
  <c r="O18"/>
  <c r="D19"/>
  <c r="E19"/>
  <c r="F19"/>
  <c r="G19"/>
  <c r="H19"/>
  <c r="I19"/>
  <c r="J19"/>
  <c r="K19"/>
  <c r="L19"/>
  <c r="M19"/>
  <c r="N19"/>
  <c r="O19"/>
  <c r="N15"/>
  <c r="N16"/>
  <c r="N17" s="1"/>
  <c r="N20" s="1"/>
  <c r="M15"/>
  <c r="M16"/>
  <c r="M17" s="1"/>
  <c r="M20" s="1"/>
  <c r="L15"/>
  <c r="L16"/>
  <c r="L17" s="1"/>
  <c r="L20" s="1"/>
  <c r="K15"/>
  <c r="K16"/>
  <c r="K17" s="1"/>
  <c r="K20" s="1"/>
  <c r="J15"/>
  <c r="J16"/>
  <c r="J17" s="1"/>
  <c r="J20" s="1"/>
  <c r="I15"/>
  <c r="I16"/>
  <c r="I17" s="1"/>
  <c r="I20" s="1"/>
  <c r="H15"/>
  <c r="H16"/>
  <c r="H17" s="1"/>
  <c r="H20" s="1"/>
  <c r="G15"/>
  <c r="G16"/>
  <c r="G17" s="1"/>
  <c r="G20" s="1"/>
  <c r="F15"/>
  <c r="F16"/>
  <c r="F17" s="1"/>
  <c r="F20" s="1"/>
  <c r="E15"/>
  <c r="E16"/>
  <c r="E17" s="1"/>
  <c r="E20" s="1"/>
  <c r="D7"/>
  <c r="D8" s="1"/>
  <c r="E7"/>
  <c r="F7"/>
  <c r="G7"/>
  <c r="H7"/>
  <c r="I7"/>
  <c r="J7"/>
  <c r="K7"/>
  <c r="L7"/>
  <c r="M7"/>
  <c r="N7"/>
  <c r="O7"/>
  <c r="K8" i="4"/>
  <c r="E5"/>
  <c r="F19"/>
  <c r="G7"/>
  <c r="G14"/>
  <c r="E6"/>
  <c r="K6"/>
  <c r="G12"/>
  <c r="C5" i="3"/>
  <c r="G48" i="1"/>
  <c r="G50"/>
  <c r="F35"/>
  <c r="F36"/>
  <c r="F26"/>
  <c r="E16" i="4"/>
  <c r="J49" i="1"/>
  <c r="G52"/>
  <c r="G169" i="14"/>
  <c r="F11" i="15"/>
  <c r="AJ9" i="7" s="1"/>
  <c r="D10" i="8" s="1"/>
  <c r="E10" s="1"/>
  <c r="F10" s="1"/>
  <c r="G10" s="1"/>
  <c r="H10" s="1"/>
  <c r="I10" s="1"/>
  <c r="J10" s="1"/>
  <c r="K10" s="1"/>
  <c r="L10" s="1"/>
  <c r="M10" s="1"/>
  <c r="N10" s="1"/>
  <c r="O10" s="1"/>
  <c r="G19" i="14"/>
  <c r="F7" i="15"/>
  <c r="D8" i="1" s="1"/>
  <c r="D9" i="8"/>
  <c r="E9"/>
  <c r="F9"/>
  <c r="G9"/>
  <c r="H9"/>
  <c r="I9"/>
  <c r="J9"/>
  <c r="K9"/>
  <c r="L9"/>
  <c r="M9"/>
  <c r="N9"/>
  <c r="O9"/>
  <c r="J48" i="1"/>
  <c r="E6" i="8"/>
  <c r="F6"/>
  <c r="G6"/>
  <c r="H6"/>
  <c r="I6"/>
  <c r="J6"/>
  <c r="K6"/>
  <c r="L6"/>
  <c r="M6"/>
  <c r="N6"/>
  <c r="O6"/>
  <c r="J50" i="1"/>
  <c r="G71"/>
  <c r="F9" i="15"/>
  <c r="D10" i="1" s="1"/>
  <c r="D15" i="2"/>
  <c r="D32" i="5"/>
  <c r="O20" i="8" l="1"/>
  <c r="F13" i="15"/>
  <c r="D8" i="5"/>
  <c r="E8" i="2"/>
  <c r="D11" i="8"/>
  <c r="E8"/>
  <c r="F8" s="1"/>
  <c r="G8" s="1"/>
  <c r="H8" s="1"/>
  <c r="I8" s="1"/>
  <c r="J8" s="1"/>
  <c r="K8" s="1"/>
  <c r="L8" s="1"/>
  <c r="M8" s="1"/>
  <c r="N8" s="1"/>
  <c r="O8" s="1"/>
  <c r="E21"/>
  <c r="F21"/>
  <c r="G21"/>
  <c r="H21"/>
  <c r="I21"/>
  <c r="J21"/>
  <c r="K21"/>
  <c r="L21"/>
  <c r="M21"/>
  <c r="N21"/>
  <c r="O21"/>
  <c r="F16" i="15"/>
  <c r="G141" i="14"/>
  <c r="E191" s="1"/>
  <c r="D11" i="5"/>
  <c r="AJ10" i="7"/>
  <c r="AJ15" s="1"/>
  <c r="D19" i="1"/>
  <c r="D22" s="1"/>
  <c r="AJ16" i="7" l="1"/>
  <c r="AJ17"/>
  <c r="D7" i="1"/>
  <c r="F22" i="15"/>
  <c r="F24" s="1"/>
  <c r="E11" i="8"/>
  <c r="F11" s="1"/>
  <c r="G11" s="1"/>
  <c r="H11" s="1"/>
  <c r="I11" s="1"/>
  <c r="J11" s="1"/>
  <c r="K11" s="1"/>
  <c r="L11" s="1"/>
  <c r="M11" s="1"/>
  <c r="N11" s="1"/>
  <c r="O11" s="1"/>
  <c r="G8" i="5"/>
  <c r="G12" s="1"/>
  <c r="D12"/>
  <c r="D13" i="1" l="1"/>
  <c r="E9" i="2"/>
  <c r="E11" s="1"/>
  <c r="H8" i="1"/>
  <c r="D5" i="2" l="1"/>
  <c r="D22" i="5" s="1"/>
  <c r="G13" i="1"/>
  <c r="G15" s="1"/>
  <c r="G16" s="1"/>
  <c r="D23"/>
  <c r="G23" s="1"/>
  <c r="G17" s="1"/>
  <c r="K14" i="4"/>
  <c r="E7"/>
  <c r="E14" s="1"/>
  <c r="D6" i="2"/>
  <c r="D23" i="5" s="1"/>
  <c r="K7" i="4"/>
  <c r="K16" l="1"/>
  <c r="K21" s="1"/>
  <c r="K28" s="1"/>
  <c r="G16"/>
  <c r="C4" i="3"/>
  <c r="D20" i="2"/>
  <c r="G22" i="1"/>
  <c r="D13" i="2"/>
  <c r="D30" i="5" s="1"/>
  <c r="D22" i="2" l="1"/>
  <c r="E20"/>
  <c r="E22" s="1"/>
  <c r="D4" i="3"/>
  <c r="C6"/>
  <c r="B19" i="9"/>
  <c r="B4" s="1"/>
  <c r="F28" i="1"/>
  <c r="K32" i="4"/>
  <c r="F41" i="1"/>
  <c r="H56" s="1"/>
  <c r="J57" l="1"/>
  <c r="I57"/>
  <c r="I58" s="1"/>
  <c r="I59" s="1"/>
  <c r="I60" s="1"/>
  <c r="I61" s="1"/>
  <c r="I62" s="1"/>
  <c r="I63" s="1"/>
  <c r="I64" s="1"/>
  <c r="I65" s="1"/>
  <c r="I66" s="1"/>
  <c r="I67" s="1"/>
  <c r="H57"/>
  <c r="C5" i="9"/>
  <c r="D23" i="8" s="1"/>
  <c r="E23" s="1"/>
  <c r="C9" i="9"/>
  <c r="D25" i="8"/>
  <c r="C12" i="9"/>
  <c r="C13"/>
  <c r="C16"/>
  <c r="C6"/>
  <c r="C7"/>
  <c r="C15"/>
  <c r="C10"/>
  <c r="C8"/>
  <c r="C11"/>
  <c r="C14"/>
  <c r="D5"/>
  <c r="B5"/>
  <c r="D6" l="1"/>
  <c r="B6"/>
  <c r="D12" i="8"/>
  <c r="D14" s="1"/>
  <c r="E5" i="9"/>
  <c r="E25" i="8"/>
  <c r="D27"/>
  <c r="F23"/>
  <c r="E29"/>
  <c r="H58" i="1"/>
  <c r="J58"/>
  <c r="J59" l="1"/>
  <c r="H59"/>
  <c r="G23" i="8"/>
  <c r="F29"/>
  <c r="F25"/>
  <c r="E27"/>
  <c r="D15"/>
  <c r="D16"/>
  <c r="D17" s="1"/>
  <c r="D20" s="1"/>
  <c r="D7" i="9"/>
  <c r="B7"/>
  <c r="E12" i="8"/>
  <c r="E6" i="9"/>
  <c r="D8" l="1"/>
  <c r="B8"/>
  <c r="F12" i="8"/>
  <c r="E7" i="9"/>
  <c r="D29" i="8"/>
  <c r="D21"/>
  <c r="G25"/>
  <c r="F27"/>
  <c r="H23"/>
  <c r="G29"/>
  <c r="H60" i="1"/>
  <c r="J60"/>
  <c r="J61" l="1"/>
  <c r="H61"/>
  <c r="I23" i="8"/>
  <c r="H29"/>
  <c r="G27"/>
  <c r="H25"/>
  <c r="D9" i="9"/>
  <c r="B9"/>
  <c r="G12" i="8"/>
  <c r="E8" i="9"/>
  <c r="B10" l="1"/>
  <c r="D10"/>
  <c r="H12" i="8"/>
  <c r="E9" i="9"/>
  <c r="H27" i="8"/>
  <c r="I25"/>
  <c r="J23"/>
  <c r="I29"/>
  <c r="J62" i="1"/>
  <c r="H62"/>
  <c r="H63" l="1"/>
  <c r="J63"/>
  <c r="K23" i="8"/>
  <c r="J29"/>
  <c r="I27"/>
  <c r="J25"/>
  <c r="E10" i="9"/>
  <c r="I12" i="8"/>
  <c r="D11" i="9"/>
  <c r="B11"/>
  <c r="D12" l="1"/>
  <c r="B12"/>
  <c r="J12" i="8"/>
  <c r="E11" i="9"/>
  <c r="J27" i="8"/>
  <c r="K25"/>
  <c r="L23"/>
  <c r="K29"/>
  <c r="J64" i="1"/>
  <c r="H64"/>
  <c r="H65" l="1"/>
  <c r="J65"/>
  <c r="M23" i="8"/>
  <c r="L29"/>
  <c r="K27"/>
  <c r="L25"/>
  <c r="D13" i="9"/>
  <c r="B13"/>
  <c r="K12" i="8"/>
  <c r="E12" i="9"/>
  <c r="B14" l="1"/>
  <c r="D14"/>
  <c r="E13"/>
  <c r="L12" i="8"/>
  <c r="L27"/>
  <c r="M25"/>
  <c r="N23"/>
  <c r="M29"/>
  <c r="H66" i="1"/>
  <c r="J66"/>
  <c r="H67" l="1"/>
  <c r="J67"/>
  <c r="O23" i="8"/>
  <c r="O29" s="1"/>
  <c r="N29"/>
  <c r="M27"/>
  <c r="N25"/>
  <c r="E14" i="9"/>
  <c r="M12" i="8"/>
  <c r="D15" i="9"/>
  <c r="B15"/>
  <c r="D16" l="1"/>
  <c r="B16"/>
  <c r="N12" i="8"/>
  <c r="E15" i="9"/>
  <c r="O25" i="8"/>
  <c r="O27" s="1"/>
  <c r="N27"/>
  <c r="P29"/>
  <c r="D5" i="3" s="1"/>
  <c r="D6" s="1"/>
  <c r="E16" i="9" l="1"/>
  <c r="O12" i="8"/>
  <c r="D18" i="9"/>
  <c r="D19" s="1"/>
</calcChain>
</file>

<file path=xl/sharedStrings.xml><?xml version="1.0" encoding="utf-8"?>
<sst xmlns="http://schemas.openxmlformats.org/spreadsheetml/2006/main" count="487" uniqueCount="322">
  <si>
    <t>No.</t>
  </si>
  <si>
    <t>KETERANGAN</t>
  </si>
  <si>
    <t>AKTIVA</t>
  </si>
  <si>
    <t>Kas &amp; Bank</t>
  </si>
  <si>
    <t>Piutang Usaha / Dagang</t>
  </si>
  <si>
    <t>Jumlah Aktiva Lancar</t>
  </si>
  <si>
    <t>Tanah</t>
  </si>
  <si>
    <t>Bangunan</t>
  </si>
  <si>
    <t>Kendaraan</t>
  </si>
  <si>
    <t>Jumlah Aktiva Tetap Bersih</t>
  </si>
  <si>
    <t>TOTAL AKTIVA</t>
  </si>
  <si>
    <t>PASSIVA</t>
  </si>
  <si>
    <t>Hutang Dagang</t>
  </si>
  <si>
    <t>Ht.Jk.Panjang Jt Tempo</t>
  </si>
  <si>
    <t>Hutang Bank</t>
  </si>
  <si>
    <t>Hutang lainnya</t>
  </si>
  <si>
    <t>Jumlah Hutang lancar</t>
  </si>
  <si>
    <t>Jumlah Ht.jk.panjang</t>
  </si>
  <si>
    <t>Total seluruh hutang</t>
  </si>
  <si>
    <t>Modal awal</t>
  </si>
  <si>
    <t>Laba tahun berjalan</t>
  </si>
  <si>
    <t>Prive Setor</t>
  </si>
  <si>
    <t>( Prive Ambil )</t>
  </si>
  <si>
    <t>Jumlah modal Akhir</t>
  </si>
  <si>
    <t>TOTAL PASSIVA</t>
  </si>
  <si>
    <t>Penjualan bersih</t>
  </si>
  <si>
    <t>Harga Pokok Penjualan</t>
  </si>
  <si>
    <t>Laba Kotor</t>
  </si>
  <si>
    <t>Biaya Adm. Penj. Umum</t>
  </si>
  <si>
    <t>Biaya sewa</t>
  </si>
  <si>
    <t>Laba Operasional</t>
  </si>
  <si>
    <t>Biaya Bunga</t>
  </si>
  <si>
    <t>Biaya Penyusutan</t>
  </si>
  <si>
    <t>Laba Bersih</t>
  </si>
  <si>
    <t>No</t>
  </si>
  <si>
    <t>Likuiditas</t>
  </si>
  <si>
    <t>Current Ratio</t>
  </si>
  <si>
    <t>Quick Ratio</t>
  </si>
  <si>
    <t>Perputaran Usaha</t>
  </si>
  <si>
    <t>Days of Receivable</t>
  </si>
  <si>
    <t>Days of payable</t>
  </si>
  <si>
    <t>Solvabilitas</t>
  </si>
  <si>
    <t>Debt to Equity Ratio</t>
  </si>
  <si>
    <t>Profitables</t>
  </si>
  <si>
    <t>Laba Tahun Berjalan</t>
  </si>
  <si>
    <t>Modal Akhir</t>
  </si>
  <si>
    <t>NO</t>
  </si>
  <si>
    <t>Nilai</t>
  </si>
  <si>
    <t>Pengikatan</t>
  </si>
  <si>
    <t>Bentuk</t>
  </si>
  <si>
    <t>Nomor</t>
  </si>
  <si>
    <t>Agunan pokok</t>
  </si>
  <si>
    <t>Stock Barang</t>
  </si>
  <si>
    <t>Piutang Dagang</t>
  </si>
  <si>
    <t>Agunan Tambahan</t>
  </si>
  <si>
    <t>Tanah &amp; Bangunan</t>
  </si>
  <si>
    <t>FEO</t>
  </si>
  <si>
    <t>APHT</t>
  </si>
  <si>
    <t>-</t>
  </si>
  <si>
    <t>Kebutuhan Modal Kerja</t>
  </si>
  <si>
    <t>WCTO</t>
  </si>
  <si>
    <t>=</t>
  </si>
  <si>
    <t>OPE</t>
  </si>
  <si>
    <t>Proyeksi Sales</t>
  </si>
  <si>
    <t>NWC</t>
  </si>
  <si>
    <t>ANALISA PERHITUNGAN KEBUTUHAN KREDIT</t>
  </si>
  <si>
    <t>Days of Inventory  hari</t>
  </si>
  <si>
    <t>Kebutuhan hari perputaran modal kerja</t>
  </si>
  <si>
    <t>WCTO / periode x OPE x Proyeks. peng.</t>
  </si>
  <si>
    <t xml:space="preserve">Proyeksi Hutang Dagang  </t>
  </si>
  <si>
    <t xml:space="preserve">Total kebutuhan dasar  </t>
  </si>
  <si>
    <t>Total Kebthn Dasar - Pro. Hut Dagang</t>
  </si>
  <si>
    <r>
      <t xml:space="preserve"> </t>
    </r>
    <r>
      <rPr>
        <sz val="12"/>
        <rFont val="Times New Roman"/>
        <family val="1"/>
      </rPr>
      <t>NWC (Akt lancar)  -  Ht. Lancar</t>
    </r>
  </si>
  <si>
    <t>A</t>
  </si>
  <si>
    <t>Pendapatan</t>
  </si>
  <si>
    <t>B</t>
  </si>
  <si>
    <t>Pengeluaran</t>
  </si>
  <si>
    <t>Transportasi</t>
  </si>
  <si>
    <t>Konsumsi</t>
  </si>
  <si>
    <t>Anak sekolah</t>
  </si>
  <si>
    <t>Pembelian Sandang</t>
  </si>
  <si>
    <t>Kesehatan</t>
  </si>
  <si>
    <t>Listrik/air/telp</t>
  </si>
  <si>
    <t>Insidentil</t>
  </si>
  <si>
    <t>Cicilan Kulkas</t>
  </si>
  <si>
    <t>Jumlah</t>
  </si>
  <si>
    <t>Lain-lain</t>
  </si>
  <si>
    <t>Ht.Jk.Panjang lainnya</t>
  </si>
  <si>
    <t>Pajak (5%)</t>
  </si>
  <si>
    <t>Jangka Waktu</t>
  </si>
  <si>
    <t xml:space="preserve">Kredit dapat diberikan selama </t>
  </si>
  <si>
    <t>x</t>
  </si>
  <si>
    <t>30 hari</t>
  </si>
  <si>
    <t>Proyeksi hutang dagang</t>
  </si>
  <si>
    <t>Kebutuhan MK Riil</t>
  </si>
  <si>
    <t>Cicilan sepeda motor</t>
  </si>
  <si>
    <t>Proyeksi</t>
  </si>
  <si>
    <t>Pendapatan Usaha</t>
  </si>
  <si>
    <t>Penerimaan bersih Keluarga</t>
  </si>
  <si>
    <t xml:space="preserve"> </t>
  </si>
  <si>
    <t xml:space="preserve">NERACA  AWAL  </t>
  </si>
  <si>
    <t>Penjualan Bersih</t>
  </si>
  <si>
    <t>Pend. sblm pajak (EBT)</t>
  </si>
  <si>
    <t>P a j a k</t>
  </si>
  <si>
    <t>Laba Bersih + Penyusutan</t>
  </si>
  <si>
    <t>Dana untuk angsuran</t>
  </si>
  <si>
    <t>- Kredit Modal Kerja</t>
  </si>
  <si>
    <t>Plafond Pinjaman semula</t>
  </si>
  <si>
    <t>Sisa Pinjaman sth angsuran</t>
  </si>
  <si>
    <t>Pinjaman</t>
  </si>
  <si>
    <t>Angsuran Pokok</t>
  </si>
  <si>
    <t>Angsuran Bunga</t>
  </si>
  <si>
    <t>Pokok/Saldo</t>
  </si>
  <si>
    <t>Bunga</t>
  </si>
  <si>
    <t>Biaya Ops. Lainnya</t>
  </si>
  <si>
    <t>Pengeluaran Keluarga</t>
  </si>
  <si>
    <t>Pendapatan bersih Keluarga</t>
  </si>
  <si>
    <t xml:space="preserve">Kebutuhan Take over kredit </t>
  </si>
  <si>
    <t>Repayment Capacity</t>
  </si>
  <si>
    <t>Pendapatan Keluarga Non usaha</t>
  </si>
  <si>
    <t>PROYEKSI</t>
  </si>
  <si>
    <t xml:space="preserve">Kredit Diberikan Maks </t>
  </si>
  <si>
    <t>Rp.</t>
  </si>
  <si>
    <t>Profitabilitas</t>
  </si>
  <si>
    <t>Net Profit Margin</t>
  </si>
  <si>
    <t>MODAL</t>
  </si>
  <si>
    <t>Laba setelah angsuran</t>
  </si>
  <si>
    <t>ASPEK FINANSIAL</t>
  </si>
  <si>
    <t>REPAYMET CAPACITY (75%)</t>
  </si>
  <si>
    <t>HPP</t>
  </si>
  <si>
    <t>Kemampuan membayar  (75%)</t>
  </si>
  <si>
    <t>b</t>
  </si>
  <si>
    <t>Kebutuhan modal  Investasi wajar (investigasi)</t>
  </si>
  <si>
    <t xml:space="preserve">Tabel Angsuran </t>
  </si>
  <si>
    <t>Saldo Pinj</t>
  </si>
  <si>
    <t>PROYEKSI CASH FLOW</t>
  </si>
  <si>
    <t>Bulan</t>
  </si>
  <si>
    <t>Tabel Angsuran dan Bunga</t>
  </si>
  <si>
    <t>Kredit</t>
  </si>
  <si>
    <t>Rata2</t>
  </si>
  <si>
    <t>Pendapatan dan Pengeluaran Rumah Tangga per  Bulan</t>
  </si>
  <si>
    <t>Gaji Suami/Istri</t>
  </si>
  <si>
    <t>Biaya Promosi</t>
  </si>
  <si>
    <t>1)</t>
  </si>
  <si>
    <t>Insentif Personal selling</t>
  </si>
  <si>
    <t>Pembuatan Brosur Iklan</t>
  </si>
  <si>
    <t>Spot Radio</t>
  </si>
  <si>
    <t>Spanduk</t>
  </si>
  <si>
    <t>Sticker</t>
  </si>
  <si>
    <t>Spot Media Electronik (web/TV)</t>
  </si>
  <si>
    <t>2)</t>
  </si>
  <si>
    <t>3)</t>
  </si>
  <si>
    <t>4)</t>
  </si>
  <si>
    <t>5)</t>
  </si>
  <si>
    <t>6)</t>
  </si>
  <si>
    <t>Biaya Riset Pasar</t>
  </si>
  <si>
    <t>Pengumpulan Data</t>
  </si>
  <si>
    <t>Pengolahan Data</t>
  </si>
  <si>
    <t>Pelaporan Hasil Riset</t>
  </si>
  <si>
    <t xml:space="preserve">sub Total </t>
  </si>
  <si>
    <t xml:space="preserve">T O T A L   </t>
  </si>
  <si>
    <t>Rp</t>
  </si>
  <si>
    <t>Pembelian Perlengkapan Kantor</t>
  </si>
  <si>
    <t>Pembelian Peralatan Kantor</t>
  </si>
  <si>
    <t>HARGA</t>
  </si>
  <si>
    <t>UNIT</t>
  </si>
  <si>
    <t>JUMLAH</t>
  </si>
  <si>
    <t>7)</t>
  </si>
  <si>
    <t>8)</t>
  </si>
  <si>
    <t>Sistem Informasi</t>
  </si>
  <si>
    <t>9)</t>
  </si>
  <si>
    <t>10)</t>
  </si>
  <si>
    <t>11)</t>
  </si>
  <si>
    <t>12)</t>
  </si>
  <si>
    <t>Peralatan Produksi</t>
  </si>
  <si>
    <t>MODAL KERJA</t>
  </si>
  <si>
    <t>Pengadaan bahan baku (material) dan bahan Penunjang</t>
  </si>
  <si>
    <t>I</t>
  </si>
  <si>
    <t>II</t>
  </si>
  <si>
    <t>sub Total  2.7</t>
  </si>
  <si>
    <t>T O T A L   II</t>
  </si>
  <si>
    <t>sub Total  2.5</t>
  </si>
  <si>
    <t>sub Total  2.6</t>
  </si>
  <si>
    <t>ASPEK PASAR DAN PEMASARAN</t>
  </si>
  <si>
    <t>ASPEK TEKNIS DAN TEKNOLOGIS</t>
  </si>
  <si>
    <t>MODAL INVESTASI</t>
  </si>
  <si>
    <t>III</t>
  </si>
  <si>
    <t>ASPEK MANAJEMEN DAN SDM</t>
  </si>
  <si>
    <t>Biaya Tenaga Kerja</t>
  </si>
  <si>
    <t>Biaya Pendidikan dan Pelatihan</t>
  </si>
  <si>
    <t>IV.</t>
  </si>
  <si>
    <t xml:space="preserve"> ASPEK LEGAL</t>
  </si>
  <si>
    <t>Start up Cost</t>
  </si>
  <si>
    <t>Biaya Pendirian (Legalitas Usaha)</t>
  </si>
  <si>
    <t>Biaya Perijinan</t>
  </si>
  <si>
    <t>Perlengkapan</t>
  </si>
  <si>
    <t>Rek.</t>
  </si>
  <si>
    <t>Promosi</t>
  </si>
  <si>
    <t>BIAYA/BULAN</t>
  </si>
  <si>
    <t>BIAYA/TAHUN</t>
  </si>
  <si>
    <t>T.0</t>
  </si>
  <si>
    <t>Riset</t>
  </si>
  <si>
    <t>Pengadaan Material</t>
  </si>
  <si>
    <t>REKAPITULASI MODAL</t>
  </si>
  <si>
    <t>Pengadaan Peralatan Kantor</t>
  </si>
  <si>
    <t>Pra-Operasional</t>
  </si>
  <si>
    <t xml:space="preserve">Tanah </t>
  </si>
  <si>
    <t>MODAL YANG DIPERLUKAN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</si>
  <si>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</si>
  <si>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</si>
  <si>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</si>
  <si>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</si>
  <si>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</si>
  <si>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</si>
  <si>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</si>
  <si>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</si>
  <si>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</si>
  <si>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</si>
  <si>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</si>
  <si>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</si>
  <si>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</si>
  <si>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</si>
  <si>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</si>
  <si>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</si>
  <si>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</si>
  <si>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</si>
  <si>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</si>
  <si>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</si>
  <si>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</si>
  <si>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</si>
  <si>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</si>
  <si>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</si>
  <si>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</si>
  <si>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</si>
  <si>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</si>
  <si>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</si>
  <si>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</si>
  <si>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</si>
  <si>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</si>
  <si>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</si>
  <si>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</si>
  <si>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</si>
  <si>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</si>
  <si>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</si>
  <si>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</si>
  <si>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</si>
  <si>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</si>
  <si>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</si>
  <si>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</si>
  <si>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</si>
  <si>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</si>
  <si>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</si>
  <si>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Pembelian Kendaraan ( Leasing / tahun )</t>
  </si>
  <si>
    <t>Tanah dan Bangunan ( sewa per tahun )</t>
  </si>
  <si>
    <t>Peralatan Produksi ( Leasing )</t>
  </si>
  <si>
    <t>TOTAL BIAYA KESELURUHAN</t>
  </si>
  <si>
    <t xml:space="preserve">EKSPEKTASI RATA-RATA RUGI  LABA USAHA DALAM 1 BULAN </t>
  </si>
  <si>
    <t>Peralatan Toko</t>
  </si>
  <si>
    <t>Bangunan Toko</t>
  </si>
  <si>
    <t>Ak.Penyusutan</t>
  </si>
  <si>
    <t>Survey pasar mengenai pasar orang</t>
  </si>
  <si>
    <t>Perlengkapan habis pakai</t>
  </si>
  <si>
    <t>Bensin atau solar</t>
  </si>
  <si>
    <t>Oli air aki</t>
  </si>
  <si>
    <t>Peralaan seperti komputer</t>
  </si>
  <si>
    <t>pembelian mobil dan bus operasional</t>
  </si>
  <si>
    <t>Program unuk perusahaan</t>
  </si>
  <si>
    <t>Pengaajian dalam 1tahun</t>
  </si>
  <si>
    <t>Traning yg rutin dilakukan</t>
  </si>
  <si>
    <t>perijinan harganya</t>
  </si>
  <si>
    <t>Alat Tulis Kantor</t>
  </si>
  <si>
    <t>Tinta Printer</t>
  </si>
  <si>
    <t>Tissue</t>
  </si>
  <si>
    <t>Kertas</t>
  </si>
  <si>
    <t>Gula + Kopi + Susu</t>
  </si>
  <si>
    <t>PC</t>
  </si>
  <si>
    <t>Printer</t>
  </si>
  <si>
    <t>Mesin Foto copy</t>
  </si>
  <si>
    <t>Kwitansi 3 rangkap</t>
  </si>
  <si>
    <t>Meja</t>
  </si>
  <si>
    <t>Kursi</t>
  </si>
  <si>
    <t>Kaca</t>
  </si>
  <si>
    <t>Pesawat Telepun</t>
  </si>
  <si>
    <t>Pajangan</t>
  </si>
  <si>
    <t>Vas Bunga</t>
  </si>
  <si>
    <t>Asbak</t>
  </si>
  <si>
    <t>AC</t>
  </si>
  <si>
    <t>TV</t>
  </si>
  <si>
    <t>Mobil Operasional</t>
  </si>
  <si>
    <t>Sistem Informasi Axapta</t>
  </si>
  <si>
    <t>Peralatan Makan</t>
  </si>
  <si>
    <t>Mobil Bus ( New Armada 2011 )</t>
  </si>
  <si>
    <t>Gedung</t>
  </si>
  <si>
    <t>Manajer</t>
  </si>
  <si>
    <t>Operasional</t>
  </si>
  <si>
    <t>Personalia</t>
  </si>
  <si>
    <t>Finance</t>
  </si>
  <si>
    <t>Kasir</t>
  </si>
  <si>
    <t>Marketing Officer</t>
  </si>
  <si>
    <t>Marketing Customer</t>
  </si>
  <si>
    <t>Supir</t>
  </si>
  <si>
    <t>Kenek</t>
  </si>
  <si>
    <t>Office Boy</t>
  </si>
  <si>
    <t>Montir Bengkel</t>
  </si>
  <si>
    <t>Security</t>
  </si>
  <si>
    <t>Quality Program</t>
  </si>
  <si>
    <t>Biaya perizinan komplit</t>
  </si>
  <si>
    <t>Biaya Training</t>
  </si>
  <si>
    <t>Perizinan</t>
  </si>
  <si>
    <t>Proyeksi Penjulan</t>
  </si>
  <si>
    <t>Perjalanan Minimum</t>
  </si>
  <si>
    <t>Jumlah Penjualan ( Minumum ) Per-Bulan</t>
  </si>
  <si>
    <t>Pend. stlh biaya bunga dan Penyusutan</t>
  </si>
  <si>
    <t>Biaya Gaji Karyawan</t>
  </si>
  <si>
    <t>3 Tahun</t>
  </si>
  <si>
    <t>Biaya Angsuran</t>
  </si>
  <si>
    <t>Rp. 2.700.000 x 12 Bus Pariwisata</t>
  </si>
  <si>
    <t>Rp. 3.200.000.000 x 3 Bus Pariwisata</t>
  </si>
  <si>
    <t>Rp. 32.400.000 x 25 Hari Masa Kerja</t>
  </si>
  <si>
    <t>Rp. 32.400.000  - Per Hari</t>
  </si>
  <si>
    <t>Rp. 9.600.000 - Per Hari</t>
  </si>
  <si>
    <t>Rp. 9.600.000 x 25 Hari Masa Kerja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</si>
</sst>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70" formatCode="_(* #,##0.00_);_(* \(#,##0.00\);_(* &quot;-&quot;_);_(@_)"/>
    <numFmt numFmtId="171" formatCode="_(* #,##0.000_);_(* \(#,##0.000\);_(* &quot;-&quot;_);_(@_)"/>
    <numFmt numFmtId="172" formatCode="_([$Rp-421]* #,##0.00_);_([$Rp-421]* \(#,##0.00\);_([$Rp-421]* &quot;-&quot;??_);_(@_)"/>
    <numFmt numFmtId="173" formatCode="#,##0;[Red]#,##0"/>
    <numFmt numFmtId="174" formatCode="_([$Rp-421]* #,##0_);_([$Rp-421]* \(#,##0\);_([$Rp-421]* &quot;-&quot;_);_(@_)"/>
  </numFmts>
  <fonts count="27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6"/>
      <name val="Times New Roman"/>
      <family val="1"/>
    </font>
    <font>
      <u/>
      <sz val="12"/>
      <name val="Times New Roman"/>
      <family val="1"/>
    </font>
    <font>
      <sz val="7"/>
      <name val="Times New Roman"/>
      <family val="1"/>
    </font>
    <font>
      <b/>
      <i/>
      <sz val="11"/>
      <name val="Times New Roman"/>
      <family val="1"/>
    </font>
    <font>
      <sz val="10"/>
      <name val="Tahoma"/>
      <family val="2"/>
    </font>
    <font>
      <sz val="10"/>
      <color indexed="13"/>
      <name val="Arial"/>
      <family val="2"/>
    </font>
    <font>
      <sz val="10"/>
      <color indexed="13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sz val="11"/>
      <color indexed="9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  <family val="2"/>
    </font>
    <font>
      <i/>
      <sz val="10"/>
      <name val="Tahoma"/>
      <family val="2"/>
    </font>
    <font>
      <b/>
      <sz val="14"/>
      <name val="Arial"/>
      <family val="2"/>
    </font>
    <font>
      <sz val="16"/>
      <color indexed="8"/>
      <name val="Antique Olive CompactPS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justify"/>
    </xf>
    <xf numFmtId="0" fontId="2" fillId="0" borderId="2" xfId="0" applyFont="1" applyBorder="1" applyAlignment="1">
      <alignment horizontal="justify" vertical="top" wrapText="1"/>
    </xf>
    <xf numFmtId="41" fontId="0" fillId="0" borderId="0" xfId="2" applyFont="1"/>
    <xf numFmtId="10" fontId="0" fillId="0" borderId="0" xfId="3" applyNumberFormat="1" applyFont="1"/>
    <xf numFmtId="0" fontId="0" fillId="0" borderId="3" xfId="0" applyBorder="1"/>
    <xf numFmtId="0" fontId="6" fillId="0" borderId="0" xfId="0" applyFont="1" applyAlignment="1">
      <alignment horizontal="left"/>
    </xf>
    <xf numFmtId="41" fontId="0" fillId="0" borderId="0" xfId="0" applyNumberForma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top" wrapText="1"/>
    </xf>
    <xf numFmtId="171" fontId="2" fillId="0" borderId="15" xfId="2" applyNumberFormat="1" applyFont="1" applyBorder="1" applyAlignment="1">
      <alignment horizontal="right" vertical="top" wrapText="1"/>
    </xf>
    <xf numFmtId="41" fontId="2" fillId="0" borderId="15" xfId="2" applyNumberFormat="1" applyFont="1" applyBorder="1" applyAlignment="1">
      <alignment horizontal="right" vertical="top" wrapText="1"/>
    </xf>
    <xf numFmtId="41" fontId="2" fillId="0" borderId="15" xfId="2" applyFont="1" applyBorder="1" applyAlignment="1">
      <alignment horizontal="right" vertical="top" wrapText="1"/>
    </xf>
    <xf numFmtId="10" fontId="2" fillId="0" borderId="15" xfId="3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171" fontId="2" fillId="0" borderId="19" xfId="2" applyNumberFormat="1" applyFont="1" applyBorder="1" applyAlignment="1">
      <alignment horizontal="right" vertical="top" wrapText="1"/>
    </xf>
    <xf numFmtId="0" fontId="0" fillId="0" borderId="19" xfId="0" applyBorder="1"/>
    <xf numFmtId="10" fontId="2" fillId="0" borderId="19" xfId="3" applyNumberFormat="1" applyFont="1" applyBorder="1" applyAlignment="1">
      <alignment horizontal="right" vertical="top" wrapText="1"/>
    </xf>
    <xf numFmtId="10" fontId="2" fillId="0" borderId="20" xfId="3" applyNumberFormat="1" applyFont="1" applyBorder="1" applyAlignment="1">
      <alignment horizontal="right" vertical="top" wrapText="1"/>
    </xf>
    <xf numFmtId="0" fontId="0" fillId="0" borderId="21" xfId="0" applyBorder="1"/>
    <xf numFmtId="0" fontId="0" fillId="0" borderId="22" xfId="0" applyBorder="1"/>
    <xf numFmtId="41" fontId="11" fillId="2" borderId="0" xfId="0" applyNumberFormat="1" applyFont="1" applyFill="1"/>
    <xf numFmtId="0" fontId="0" fillId="0" borderId="0" xfId="0" applyAlignment="1">
      <alignment horizontal="right"/>
    </xf>
    <xf numFmtId="0" fontId="11" fillId="3" borderId="0" xfId="0" applyFont="1" applyFill="1"/>
    <xf numFmtId="41" fontId="10" fillId="0" borderId="22" xfId="0" applyNumberFormat="1" applyFont="1" applyBorder="1" applyAlignment="1">
      <alignment vertical="top" wrapText="1"/>
    </xf>
    <xf numFmtId="41" fontId="10" fillId="0" borderId="21" xfId="0" applyNumberFormat="1" applyFont="1" applyBorder="1" applyAlignment="1">
      <alignment vertical="top" wrapText="1"/>
    </xf>
    <xf numFmtId="41" fontId="10" fillId="0" borderId="5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3" fillId="0" borderId="0" xfId="0" applyFont="1"/>
    <xf numFmtId="41" fontId="13" fillId="0" borderId="0" xfId="0" applyNumberFormat="1" applyFont="1"/>
    <xf numFmtId="41" fontId="10" fillId="0" borderId="4" xfId="0" applyNumberFormat="1" applyFont="1" applyBorder="1" applyAlignment="1">
      <alignment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1" fontId="0" fillId="0" borderId="4" xfId="0" applyNumberFormat="1" applyBorder="1"/>
    <xf numFmtId="0" fontId="0" fillId="0" borderId="21" xfId="0" applyFill="1" applyBorder="1"/>
    <xf numFmtId="41" fontId="0" fillId="0" borderId="21" xfId="2" applyNumberFormat="1" applyFont="1" applyBorder="1"/>
    <xf numFmtId="41" fontId="0" fillId="0" borderId="22" xfId="2" applyNumberFormat="1" applyFont="1" applyBorder="1"/>
    <xf numFmtId="0" fontId="14" fillId="0" borderId="0" xfId="0" applyFont="1"/>
    <xf numFmtId="0" fontId="16" fillId="0" borderId="0" xfId="0" applyFont="1"/>
    <xf numFmtId="0" fontId="18" fillId="4" borderId="23" xfId="0" applyFont="1" applyFill="1" applyBorder="1" applyAlignment="1">
      <alignment horizontal="justify" vertical="top" wrapText="1"/>
    </xf>
    <xf numFmtId="0" fontId="17" fillId="0" borderId="2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25" xfId="0" applyFont="1" applyFill="1" applyBorder="1" applyAlignment="1">
      <alignment horizontal="justify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41" fontId="0" fillId="0" borderId="21" xfId="0" applyNumberFormat="1" applyBorder="1"/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right" vertical="top" wrapText="1"/>
    </xf>
    <xf numFmtId="0" fontId="3" fillId="0" borderId="12" xfId="0" applyFont="1" applyBorder="1" applyAlignment="1">
      <alignment horizontal="justify" vertical="top" wrapText="1"/>
    </xf>
    <xf numFmtId="3" fontId="3" fillId="0" borderId="15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41" fontId="3" fillId="0" borderId="15" xfId="2" applyFont="1" applyBorder="1" applyAlignment="1">
      <alignment horizontal="right" vertical="top" wrapText="1"/>
    </xf>
    <xf numFmtId="0" fontId="3" fillId="0" borderId="29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top" wrapText="1"/>
    </xf>
    <xf numFmtId="0" fontId="3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0" fillId="0" borderId="14" xfId="0" applyBorder="1"/>
    <xf numFmtId="3" fontId="2" fillId="0" borderId="2" xfId="0" applyNumberFormat="1" applyFont="1" applyBorder="1" applyAlignment="1">
      <alignment horizontal="right" vertical="top" wrapText="1"/>
    </xf>
    <xf numFmtId="0" fontId="2" fillId="0" borderId="31" xfId="0" applyFont="1" applyBorder="1" applyAlignment="1">
      <alignment horizontal="justify" vertical="top" wrapText="1"/>
    </xf>
    <xf numFmtId="3" fontId="2" fillId="0" borderId="31" xfId="0" applyNumberFormat="1" applyFont="1" applyBorder="1" applyAlignment="1">
      <alignment horizontal="right" vertical="top" wrapText="1"/>
    </xf>
    <xf numFmtId="3" fontId="2" fillId="0" borderId="32" xfId="0" applyNumberFormat="1" applyFont="1" applyBorder="1" applyAlignment="1">
      <alignment horizontal="right" vertical="top" wrapText="1"/>
    </xf>
    <xf numFmtId="0" fontId="2" fillId="0" borderId="24" xfId="0" applyFont="1" applyBorder="1" applyAlignment="1">
      <alignment horizontal="center" vertical="top" wrapText="1"/>
    </xf>
    <xf numFmtId="41" fontId="0" fillId="0" borderId="19" xfId="2" applyFont="1" applyBorder="1"/>
    <xf numFmtId="0" fontId="0" fillId="0" borderId="3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0" fontId="19" fillId="0" borderId="0" xfId="2" applyNumberFormat="1" applyFont="1" applyBorder="1" applyAlignment="1" applyProtection="1">
      <alignment horizontal="right" vertical="top" wrapText="1"/>
      <protection locked="0"/>
    </xf>
    <xf numFmtId="14" fontId="3" fillId="0" borderId="14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" fillId="0" borderId="34" xfId="0" applyFont="1" applyBorder="1" applyAlignment="1">
      <alignment horizontal="justify"/>
    </xf>
    <xf numFmtId="0" fontId="0" fillId="0" borderId="34" xfId="0" applyBorder="1" applyAlignment="1">
      <alignment horizontal="right"/>
    </xf>
    <xf numFmtId="41" fontId="0" fillId="0" borderId="34" xfId="0" applyNumberFormat="1" applyBorder="1" applyAlignment="1">
      <alignment horizontal="right"/>
    </xf>
    <xf numFmtId="41" fontId="0" fillId="0" borderId="34" xfId="0" applyNumberFormat="1" applyBorder="1"/>
    <xf numFmtId="41" fontId="0" fillId="0" borderId="35" xfId="0" applyNumberFormat="1" applyBorder="1"/>
    <xf numFmtId="0" fontId="2" fillId="0" borderId="0" xfId="0" applyFont="1" applyBorder="1" applyAlignment="1">
      <alignment horizontal="justify"/>
    </xf>
    <xf numFmtId="41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1" fontId="2" fillId="0" borderId="4" xfId="2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Border="1" applyAlignment="1">
      <alignment horizontal="justify"/>
    </xf>
    <xf numFmtId="41" fontId="0" fillId="0" borderId="4" xfId="2" applyFont="1" applyBorder="1" applyAlignment="1">
      <alignment horizontal="righ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4" xfId="0" applyBorder="1"/>
    <xf numFmtId="3" fontId="2" fillId="0" borderId="0" xfId="0" applyNumberFormat="1" applyFont="1" applyBorder="1" applyAlignment="1">
      <alignment horizontal="left"/>
    </xf>
    <xf numFmtId="0" fontId="0" fillId="0" borderId="0" xfId="0" quotePrefix="1" applyBorder="1"/>
    <xf numFmtId="41" fontId="0" fillId="0" borderId="4" xfId="2" applyFont="1" applyBorder="1"/>
    <xf numFmtId="3" fontId="0" fillId="0" borderId="0" xfId="0" applyNumberFormat="1" applyBorder="1"/>
    <xf numFmtId="3" fontId="0" fillId="0" borderId="4" xfId="0" applyNumberFormat="1" applyBorder="1"/>
    <xf numFmtId="3" fontId="2" fillId="0" borderId="0" xfId="0" quotePrefix="1" applyNumberFormat="1" applyFont="1" applyBorder="1" applyAlignment="1">
      <alignment horizontal="left"/>
    </xf>
    <xf numFmtId="3" fontId="2" fillId="0" borderId="0" xfId="0" quotePrefix="1" applyNumberFormat="1" applyFont="1" applyBorder="1" applyAlignment="1">
      <alignment horizontal="justify"/>
    </xf>
    <xf numFmtId="170" fontId="0" fillId="0" borderId="4" xfId="2" applyNumberFormat="1" applyFont="1" applyBorder="1"/>
    <xf numFmtId="0" fontId="0" fillId="0" borderId="26" xfId="0" applyBorder="1"/>
    <xf numFmtId="0" fontId="0" fillId="0" borderId="13" xfId="0" applyBorder="1"/>
    <xf numFmtId="0" fontId="13" fillId="0" borderId="22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41" fontId="13" fillId="0" borderId="17" xfId="0" applyNumberFormat="1" applyFont="1" applyBorder="1"/>
    <xf numFmtId="0" fontId="10" fillId="0" borderId="22" xfId="0" applyFont="1" applyBorder="1" applyAlignment="1">
      <alignment vertical="top" wrapText="1"/>
    </xf>
    <xf numFmtId="41" fontId="13" fillId="0" borderId="22" xfId="0" applyNumberFormat="1" applyFont="1" applyBorder="1"/>
    <xf numFmtId="0" fontId="10" fillId="4" borderId="17" xfId="0" applyFont="1" applyFill="1" applyBorder="1" applyAlignment="1">
      <alignment vertical="top" wrapText="1"/>
    </xf>
    <xf numFmtId="0" fontId="13" fillId="0" borderId="21" xfId="0" applyFont="1" applyBorder="1"/>
    <xf numFmtId="41" fontId="13" fillId="0" borderId="21" xfId="0" applyNumberFormat="1" applyFont="1" applyBorder="1"/>
    <xf numFmtId="0" fontId="13" fillId="0" borderId="0" xfId="0" applyFont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20" fillId="0" borderId="0" xfId="0" applyFont="1"/>
    <xf numFmtId="0" fontId="16" fillId="0" borderId="21" xfId="0" applyFont="1" applyBorder="1"/>
    <xf numFmtId="41" fontId="16" fillId="0" borderId="21" xfId="2" applyNumberFormat="1" applyFont="1" applyBorder="1"/>
    <xf numFmtId="41" fontId="16" fillId="0" borderId="4" xfId="2" applyNumberFormat="1" applyFont="1" applyBorder="1"/>
    <xf numFmtId="0" fontId="16" fillId="0" borderId="22" xfId="0" applyFont="1" applyFill="1" applyBorder="1"/>
    <xf numFmtId="41" fontId="16" fillId="0" borderId="22" xfId="2" applyNumberFormat="1" applyFont="1" applyBorder="1"/>
    <xf numFmtId="41" fontId="16" fillId="0" borderId="5" xfId="0" applyNumberFormat="1" applyFont="1" applyBorder="1"/>
    <xf numFmtId="0" fontId="16" fillId="0" borderId="21" xfId="0" applyFont="1" applyFill="1" applyBorder="1"/>
    <xf numFmtId="41" fontId="0" fillId="0" borderId="19" xfId="1" applyNumberFormat="1" applyFont="1" applyBorder="1"/>
    <xf numFmtId="41" fontId="13" fillId="5" borderId="0" xfId="0" applyNumberFormat="1" applyFont="1" applyFill="1"/>
    <xf numFmtId="41" fontId="0" fillId="5" borderId="19" xfId="2" applyFont="1" applyFill="1" applyBorder="1"/>
    <xf numFmtId="0" fontId="0" fillId="5" borderId="19" xfId="0" applyFill="1" applyBorder="1"/>
    <xf numFmtId="0" fontId="10" fillId="6" borderId="35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41" fontId="10" fillId="6" borderId="4" xfId="0" applyNumberFormat="1" applyFont="1" applyFill="1" applyBorder="1" applyAlignment="1">
      <alignment vertical="top" wrapText="1"/>
    </xf>
    <xf numFmtId="41" fontId="10" fillId="6" borderId="5" xfId="0" applyNumberFormat="1" applyFont="1" applyFill="1" applyBorder="1" applyAlignment="1">
      <alignment vertical="top" wrapText="1"/>
    </xf>
    <xf numFmtId="41" fontId="10" fillId="6" borderId="22" xfId="0" applyNumberFormat="1" applyFont="1" applyFill="1" applyBorder="1" applyAlignment="1">
      <alignment vertical="top" wrapText="1"/>
    </xf>
    <xf numFmtId="0" fontId="0" fillId="0" borderId="32" xfId="0" applyBorder="1"/>
    <xf numFmtId="0" fontId="0" fillId="0" borderId="14" xfId="0" applyBorder="1" applyAlignment="1">
      <alignment horizontal="center"/>
    </xf>
    <xf numFmtId="41" fontId="0" fillId="0" borderId="21" xfId="2" applyFont="1" applyBorder="1"/>
    <xf numFmtId="9" fontId="0" fillId="5" borderId="14" xfId="0" applyNumberFormat="1" applyFill="1" applyBorder="1"/>
    <xf numFmtId="41" fontId="0" fillId="0" borderId="14" xfId="0" applyNumberFormat="1" applyBorder="1"/>
    <xf numFmtId="41" fontId="0" fillId="0" borderId="19" xfId="0" applyNumberFormat="1" applyBorder="1"/>
    <xf numFmtId="41" fontId="0" fillId="0" borderId="36" xfId="0" applyNumberFormat="1" applyBorder="1"/>
    <xf numFmtId="0" fontId="0" fillId="0" borderId="15" xfId="0" applyBorder="1"/>
    <xf numFmtId="41" fontId="0" fillId="0" borderId="15" xfId="0" applyNumberFormat="1" applyBorder="1"/>
    <xf numFmtId="0" fontId="0" fillId="0" borderId="25" xfId="0" applyBorder="1"/>
    <xf numFmtId="43" fontId="0" fillId="0" borderId="0" xfId="0" applyNumberFormat="1"/>
    <xf numFmtId="41" fontId="3" fillId="5" borderId="1" xfId="2" applyFont="1" applyFill="1" applyBorder="1" applyAlignment="1">
      <alignment horizontal="right" vertical="top" wrapText="1"/>
    </xf>
    <xf numFmtId="41" fontId="3" fillId="5" borderId="25" xfId="2" applyFont="1" applyFill="1" applyBorder="1" applyAlignment="1">
      <alignment horizontal="right" vertical="top" wrapText="1"/>
    </xf>
    <xf numFmtId="3" fontId="2" fillId="5" borderId="25" xfId="0" applyNumberFormat="1" applyFont="1" applyFill="1" applyBorder="1" applyAlignment="1">
      <alignment horizontal="right" vertical="top" wrapText="1"/>
    </xf>
    <xf numFmtId="0" fontId="17" fillId="4" borderId="28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justify" vertical="top" wrapText="1"/>
    </xf>
    <xf numFmtId="3" fontId="4" fillId="4" borderId="15" xfId="0" applyNumberFormat="1" applyFont="1" applyFill="1" applyBorder="1" applyAlignment="1">
      <alignment horizontal="right" vertical="top" wrapText="1"/>
    </xf>
    <xf numFmtId="41" fontId="4" fillId="4" borderId="15" xfId="2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justify" vertical="top" wrapText="1"/>
    </xf>
    <xf numFmtId="0" fontId="9" fillId="4" borderId="0" xfId="0" applyFont="1" applyFill="1" applyBorder="1" applyAlignment="1">
      <alignment horizontal="justify" vertical="top" wrapText="1"/>
    </xf>
    <xf numFmtId="3" fontId="4" fillId="4" borderId="21" xfId="0" applyNumberFormat="1" applyFont="1" applyFill="1" applyBorder="1" applyAlignment="1">
      <alignment horizontal="right" vertical="top" wrapText="1"/>
    </xf>
    <xf numFmtId="0" fontId="17" fillId="4" borderId="24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justify" vertical="top" wrapText="1"/>
    </xf>
    <xf numFmtId="41" fontId="3" fillId="4" borderId="1" xfId="2" applyFont="1" applyFill="1" applyBorder="1" applyAlignment="1">
      <alignment horizontal="right" vertical="top" wrapText="1"/>
    </xf>
    <xf numFmtId="41" fontId="2" fillId="4" borderId="1" xfId="2" applyFont="1" applyFill="1" applyBorder="1" applyAlignment="1">
      <alignment horizontal="right" vertical="top" wrapText="1"/>
    </xf>
    <xf numFmtId="41" fontId="2" fillId="4" borderId="25" xfId="2" applyFont="1" applyFill="1" applyBorder="1" applyAlignment="1">
      <alignment horizontal="right" vertical="top" wrapText="1"/>
    </xf>
    <xf numFmtId="0" fontId="2" fillId="4" borderId="1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vertical="top" wrapText="1"/>
    </xf>
    <xf numFmtId="41" fontId="4" fillId="4" borderId="9" xfId="2" applyFont="1" applyFill="1" applyBorder="1" applyAlignment="1">
      <alignment horizontal="right" vertical="top" wrapText="1"/>
    </xf>
    <xf numFmtId="9" fontId="2" fillId="5" borderId="0" xfId="0" applyNumberFormat="1" applyFont="1" applyFill="1" applyBorder="1" applyAlignment="1">
      <alignment horizontal="right"/>
    </xf>
    <xf numFmtId="9" fontId="2" fillId="5" borderId="0" xfId="3" applyFont="1" applyFill="1" applyBorder="1" applyAlignment="1">
      <alignment horizontal="right"/>
    </xf>
    <xf numFmtId="41" fontId="7" fillId="5" borderId="0" xfId="2" applyFont="1" applyFill="1" applyBorder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41" fontId="0" fillId="5" borderId="4" xfId="2" applyFont="1" applyFill="1" applyBorder="1"/>
    <xf numFmtId="0" fontId="0" fillId="5" borderId="4" xfId="0" applyFill="1" applyBorder="1"/>
    <xf numFmtId="0" fontId="21" fillId="4" borderId="21" xfId="0" applyFont="1" applyFill="1" applyBorder="1" applyAlignment="1">
      <alignment vertical="top" wrapText="1"/>
    </xf>
    <xf numFmtId="0" fontId="21" fillId="4" borderId="4" xfId="0" applyFont="1" applyFill="1" applyBorder="1" applyAlignment="1">
      <alignment vertical="top" wrapText="1"/>
    </xf>
    <xf numFmtId="41" fontId="21" fillId="4" borderId="17" xfId="0" applyNumberFormat="1" applyFont="1" applyFill="1" applyBorder="1" applyAlignment="1">
      <alignment vertical="top" wrapText="1"/>
    </xf>
    <xf numFmtId="41" fontId="21" fillId="4" borderId="35" xfId="0" applyNumberFormat="1" applyFont="1" applyFill="1" applyBorder="1" applyAlignment="1">
      <alignment vertical="top" wrapText="1"/>
    </xf>
    <xf numFmtId="41" fontId="10" fillId="6" borderId="21" xfId="0" applyNumberFormat="1" applyFont="1" applyFill="1" applyBorder="1" applyAlignment="1">
      <alignment vertical="top" wrapText="1"/>
    </xf>
    <xf numFmtId="0" fontId="10" fillId="7" borderId="17" xfId="0" applyFont="1" applyFill="1" applyBorder="1" applyAlignment="1">
      <alignment vertical="top" wrapText="1"/>
    </xf>
    <xf numFmtId="0" fontId="10" fillId="7" borderId="35" xfId="0" applyFont="1" applyFill="1" applyBorder="1" applyAlignment="1">
      <alignment vertical="top" wrapText="1"/>
    </xf>
    <xf numFmtId="41" fontId="10" fillId="7" borderId="4" xfId="0" applyNumberFormat="1" applyFont="1" applyFill="1" applyBorder="1" applyAlignment="1">
      <alignment vertical="top" wrapText="1"/>
    </xf>
    <xf numFmtId="0" fontId="10" fillId="7" borderId="21" xfId="0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14" xfId="0" applyFont="1" applyFill="1" applyBorder="1" applyAlignment="1">
      <alignment vertical="top" wrapText="1"/>
    </xf>
    <xf numFmtId="0" fontId="10" fillId="7" borderId="32" xfId="0" applyFont="1" applyFill="1" applyBorder="1" applyAlignment="1">
      <alignment vertical="top" wrapText="1"/>
    </xf>
    <xf numFmtId="41" fontId="10" fillId="7" borderId="32" xfId="0" applyNumberFormat="1" applyFont="1" applyFill="1" applyBorder="1" applyAlignment="1">
      <alignment vertical="top" wrapText="1"/>
    </xf>
    <xf numFmtId="41" fontId="10" fillId="7" borderId="14" xfId="0" applyNumberFormat="1" applyFont="1" applyFill="1" applyBorder="1" applyAlignment="1">
      <alignment vertical="top" wrapText="1"/>
    </xf>
    <xf numFmtId="0" fontId="12" fillId="7" borderId="14" xfId="0" applyFont="1" applyFill="1" applyBorder="1" applyAlignment="1">
      <alignment vertical="top" wrapText="1"/>
    </xf>
    <xf numFmtId="41" fontId="10" fillId="7" borderId="35" xfId="0" applyNumberFormat="1" applyFont="1" applyFill="1" applyBorder="1" applyAlignment="1">
      <alignment vertical="top" wrapText="1"/>
    </xf>
    <xf numFmtId="0" fontId="10" fillId="4" borderId="22" xfId="0" applyFont="1" applyFill="1" applyBorder="1" applyAlignment="1">
      <alignment vertical="top" wrapText="1"/>
    </xf>
    <xf numFmtId="0" fontId="10" fillId="4" borderId="5" xfId="0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top" wrapText="1"/>
    </xf>
    <xf numFmtId="0" fontId="21" fillId="4" borderId="22" xfId="0" applyFont="1" applyFill="1" applyBorder="1" applyAlignment="1">
      <alignment vertical="top" wrapText="1"/>
    </xf>
    <xf numFmtId="0" fontId="21" fillId="4" borderId="5" xfId="0" applyFont="1" applyFill="1" applyBorder="1" applyAlignment="1">
      <alignment vertical="top" wrapText="1"/>
    </xf>
    <xf numFmtId="41" fontId="21" fillId="4" borderId="5" xfId="0" applyNumberFormat="1" applyFont="1" applyFill="1" applyBorder="1" applyAlignment="1">
      <alignment vertical="top" wrapText="1"/>
    </xf>
    <xf numFmtId="41" fontId="10" fillId="4" borderId="22" xfId="0" applyNumberFormat="1" applyFont="1" applyFill="1" applyBorder="1" applyAlignment="1">
      <alignment vertical="top" wrapText="1"/>
    </xf>
    <xf numFmtId="0" fontId="22" fillId="0" borderId="0" xfId="0" applyFont="1"/>
    <xf numFmtId="0" fontId="16" fillId="0" borderId="37" xfId="0" applyFont="1" applyBorder="1"/>
    <xf numFmtId="0" fontId="0" fillId="0" borderId="30" xfId="0" applyBorder="1"/>
    <xf numFmtId="0" fontId="0" fillId="5" borderId="30" xfId="0" applyFill="1" applyBorder="1"/>
    <xf numFmtId="0" fontId="0" fillId="8" borderId="30" xfId="0" applyFill="1" applyBorder="1"/>
    <xf numFmtId="0" fontId="16" fillId="0" borderId="30" xfId="0" applyFont="1" applyBorder="1"/>
    <xf numFmtId="0" fontId="0" fillId="0" borderId="30" xfId="0" applyFill="1" applyBorder="1"/>
    <xf numFmtId="0" fontId="0" fillId="0" borderId="0" xfId="0" applyFill="1"/>
    <xf numFmtId="0" fontId="0" fillId="0" borderId="12" xfId="0" applyFill="1" applyBorder="1"/>
    <xf numFmtId="0" fontId="0" fillId="0" borderId="0" xfId="0" applyFill="1" applyBorder="1"/>
    <xf numFmtId="0" fontId="16" fillId="0" borderId="0" xfId="0" applyFont="1" applyFill="1"/>
    <xf numFmtId="0" fontId="0" fillId="0" borderId="12" xfId="0" applyBorder="1"/>
    <xf numFmtId="0" fontId="16" fillId="0" borderId="12" xfId="0" applyFont="1" applyBorder="1"/>
    <xf numFmtId="0" fontId="16" fillId="0" borderId="0" xfId="0" applyFont="1" applyAlignment="1">
      <alignment horizontal="center"/>
    </xf>
    <xf numFmtId="0" fontId="23" fillId="0" borderId="0" xfId="0" applyFont="1"/>
    <xf numFmtId="3" fontId="3" fillId="5" borderId="15" xfId="0" applyNumberFormat="1" applyFont="1" applyFill="1" applyBorder="1" applyAlignment="1">
      <alignment horizontal="right" vertical="top" wrapText="1"/>
    </xf>
    <xf numFmtId="41" fontId="3" fillId="5" borderId="15" xfId="2" applyFont="1" applyFill="1" applyBorder="1" applyAlignment="1">
      <alignment horizontal="right" vertical="top" wrapText="1"/>
    </xf>
    <xf numFmtId="41" fontId="3" fillId="5" borderId="18" xfId="2" applyFont="1" applyFill="1" applyBorder="1" applyAlignment="1">
      <alignment horizontal="right" vertical="top" wrapText="1"/>
    </xf>
    <xf numFmtId="41" fontId="3" fillId="5" borderId="19" xfId="2" applyFont="1" applyFill="1" applyBorder="1" applyAlignment="1">
      <alignment horizontal="right" vertical="top" wrapText="1"/>
    </xf>
    <xf numFmtId="43" fontId="22" fillId="0" borderId="0" xfId="1" applyFont="1"/>
    <xf numFmtId="0" fontId="24" fillId="0" borderId="12" xfId="0" applyFont="1" applyFill="1" applyBorder="1"/>
    <xf numFmtId="0" fontId="24" fillId="0" borderId="12" xfId="0" applyFont="1" applyBorder="1"/>
    <xf numFmtId="0" fontId="16" fillId="0" borderId="13" xfId="0" applyFont="1" applyBorder="1"/>
    <xf numFmtId="172" fontId="0" fillId="0" borderId="0" xfId="0" applyNumberFormat="1"/>
    <xf numFmtId="172" fontId="16" fillId="0" borderId="0" xfId="0" applyNumberFormat="1" applyFont="1"/>
    <xf numFmtId="0" fontId="0" fillId="0" borderId="0" xfId="0" applyAlignment="1">
      <alignment horizontal="center"/>
    </xf>
    <xf numFmtId="3" fontId="2" fillId="0" borderId="15" xfId="0" applyNumberFormat="1" applyFont="1" applyBorder="1" applyAlignment="1">
      <alignment horizontal="right" vertical="top" wrapText="1"/>
    </xf>
    <xf numFmtId="3" fontId="25" fillId="0" borderId="0" xfId="0" quotePrefix="1" applyNumberFormat="1" applyFont="1" applyBorder="1" applyAlignment="1">
      <alignment horizontal="justify"/>
    </xf>
    <xf numFmtId="3" fontId="22" fillId="0" borderId="0" xfId="0" applyNumberFormat="1" applyFont="1" applyBorder="1"/>
    <xf numFmtId="0" fontId="22" fillId="0" borderId="0" xfId="0" quotePrefix="1" applyFont="1" applyBorder="1"/>
    <xf numFmtId="0" fontId="1" fillId="0" borderId="30" xfId="0" applyFont="1" applyBorder="1"/>
    <xf numFmtId="0" fontId="1" fillId="0" borderId="30" xfId="0" applyFont="1" applyFill="1" applyBorder="1"/>
    <xf numFmtId="41" fontId="22" fillId="5" borderId="4" xfId="0" applyNumberFormat="1" applyFont="1" applyFill="1" applyBorder="1"/>
    <xf numFmtId="173" fontId="0" fillId="0" borderId="30" xfId="0" applyNumberFormat="1" applyBorder="1"/>
    <xf numFmtId="173" fontId="0" fillId="0" borderId="30" xfId="0" applyNumberFormat="1" applyFill="1" applyBorder="1"/>
    <xf numFmtId="173" fontId="0" fillId="5" borderId="30" xfId="0" applyNumberFormat="1" applyFill="1" applyBorder="1"/>
    <xf numFmtId="173" fontId="16" fillId="5" borderId="30" xfId="0" applyNumberFormat="1" applyFont="1" applyFill="1" applyBorder="1"/>
    <xf numFmtId="173" fontId="0" fillId="8" borderId="30" xfId="0" applyNumberFormat="1" applyFill="1" applyBorder="1"/>
    <xf numFmtId="173" fontId="16" fillId="8" borderId="30" xfId="0" applyNumberFormat="1" applyFont="1" applyFill="1" applyBorder="1"/>
    <xf numFmtId="173" fontId="0" fillId="0" borderId="0" xfId="0" applyNumberFormat="1"/>
    <xf numFmtId="173" fontId="22" fillId="0" borderId="0" xfId="0" applyNumberFormat="1" applyFont="1"/>
    <xf numFmtId="173" fontId="16" fillId="0" borderId="0" xfId="0" applyNumberFormat="1" applyFont="1"/>
    <xf numFmtId="173" fontId="16" fillId="0" borderId="37" xfId="0" applyNumberFormat="1" applyFont="1" applyBorder="1"/>
    <xf numFmtId="173" fontId="0" fillId="0" borderId="30" xfId="0" applyNumberFormat="1" applyBorder="1" applyAlignment="1">
      <alignment horizontal="center"/>
    </xf>
    <xf numFmtId="173" fontId="0" fillId="5" borderId="30" xfId="0" applyNumberFormat="1" applyFill="1" applyBorder="1" applyAlignment="1">
      <alignment horizontal="center"/>
    </xf>
    <xf numFmtId="173" fontId="0" fillId="0" borderId="0" xfId="0" applyNumberFormat="1" applyFill="1" applyBorder="1"/>
    <xf numFmtId="173" fontId="0" fillId="0" borderId="0" xfId="0" applyNumberFormat="1" applyFill="1" applyBorder="1" applyAlignment="1">
      <alignment horizontal="center"/>
    </xf>
    <xf numFmtId="173" fontId="0" fillId="0" borderId="13" xfId="0" applyNumberFormat="1" applyBorder="1"/>
    <xf numFmtId="173" fontId="0" fillId="0" borderId="13" xfId="0" applyNumberFormat="1" applyBorder="1" applyAlignment="1">
      <alignment horizontal="center"/>
    </xf>
    <xf numFmtId="173" fontId="16" fillId="0" borderId="13" xfId="0" applyNumberFormat="1" applyFont="1" applyBorder="1"/>
    <xf numFmtId="173" fontId="0" fillId="0" borderId="0" xfId="0" applyNumberFormat="1" applyAlignment="1">
      <alignment horizontal="center"/>
    </xf>
    <xf numFmtId="173" fontId="0" fillId="0" borderId="29" xfId="0" applyNumberFormat="1" applyBorder="1"/>
    <xf numFmtId="173" fontId="0" fillId="0" borderId="12" xfId="0" applyNumberFormat="1" applyBorder="1"/>
    <xf numFmtId="173" fontId="0" fillId="0" borderId="12" xfId="0" applyNumberFormat="1" applyBorder="1" applyAlignment="1">
      <alignment horizontal="center"/>
    </xf>
    <xf numFmtId="173" fontId="0" fillId="0" borderId="12" xfId="0" applyNumberFormat="1" applyFill="1" applyBorder="1"/>
    <xf numFmtId="173" fontId="16" fillId="0" borderId="37" xfId="0" applyNumberFormat="1" applyFont="1" applyBorder="1" applyAlignment="1">
      <alignment horizontal="center"/>
    </xf>
    <xf numFmtId="173" fontId="0" fillId="0" borderId="30" xfId="0" applyNumberFormat="1" applyFill="1" applyBorder="1" applyAlignment="1">
      <alignment horizontal="center"/>
    </xf>
    <xf numFmtId="173" fontId="0" fillId="8" borderId="30" xfId="0" applyNumberFormat="1" applyFill="1" applyBorder="1" applyAlignment="1">
      <alignment horizontal="center"/>
    </xf>
    <xf numFmtId="173" fontId="22" fillId="0" borderId="0" xfId="0" applyNumberFormat="1" applyFont="1" applyAlignment="1">
      <alignment horizontal="center"/>
    </xf>
    <xf numFmtId="173" fontId="16" fillId="0" borderId="0" xfId="0" applyNumberFormat="1" applyFont="1" applyAlignment="1">
      <alignment horizontal="center"/>
    </xf>
    <xf numFmtId="173" fontId="16" fillId="0" borderId="0" xfId="0" applyNumberFormat="1" applyFont="1" applyFill="1" applyBorder="1"/>
    <xf numFmtId="174" fontId="0" fillId="0" borderId="30" xfId="0" applyNumberFormat="1" applyBorder="1"/>
    <xf numFmtId="174" fontId="16" fillId="0" borderId="0" xfId="0" applyNumberFormat="1" applyFont="1"/>
    <xf numFmtId="174" fontId="0" fillId="0" borderId="0" xfId="0" applyNumberFormat="1"/>
    <xf numFmtId="174" fontId="22" fillId="0" borderId="0" xfId="1" applyNumberFormat="1" applyFont="1"/>
    <xf numFmtId="0" fontId="16" fillId="0" borderId="34" xfId="0" applyFont="1" applyBorder="1"/>
    <xf numFmtId="0" fontId="1" fillId="0" borderId="38" xfId="0" applyFont="1" applyBorder="1" applyAlignment="1">
      <alignment vertical="top" wrapText="1"/>
    </xf>
    <xf numFmtId="0" fontId="16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1" fontId="0" fillId="0" borderId="0" xfId="2" applyNumberFormat="1" applyFont="1" applyBorder="1"/>
    <xf numFmtId="41" fontId="0" fillId="0" borderId="0" xfId="0" applyNumberFormat="1" applyBorder="1"/>
    <xf numFmtId="41" fontId="16" fillId="0" borderId="0" xfId="2" applyNumberFormat="1" applyFont="1" applyBorder="1"/>
    <xf numFmtId="0" fontId="16" fillId="0" borderId="0" xfId="0" applyFont="1" applyFill="1" applyBorder="1"/>
    <xf numFmtId="41" fontId="16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173" fontId="0" fillId="0" borderId="0" xfId="0" applyNumberFormat="1" applyBorder="1"/>
    <xf numFmtId="173" fontId="16" fillId="0" borderId="0" xfId="2" applyNumberFormat="1" applyFont="1" applyBorder="1"/>
    <xf numFmtId="174" fontId="0" fillId="0" borderId="0" xfId="0" applyNumberFormat="1" applyBorder="1"/>
    <xf numFmtId="0" fontId="26" fillId="0" borderId="0" xfId="0" applyFont="1" applyBorder="1" applyAlignment="1">
      <alignment horizontal="right"/>
    </xf>
    <xf numFmtId="174" fontId="0" fillId="0" borderId="13" xfId="0" applyNumberFormat="1" applyBorder="1"/>
    <xf numFmtId="0" fontId="2" fillId="0" borderId="19" xfId="2" applyNumberFormat="1" applyFont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25" fillId="0" borderId="2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8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41" fontId="10" fillId="0" borderId="17" xfId="0" applyNumberFormat="1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17" xfId="0" applyFont="1" applyBorder="1" applyAlignment="1">
      <alignment horizontal="right" vertical="top" wrapText="1"/>
    </xf>
    <xf numFmtId="0" fontId="10" fillId="0" borderId="22" xfId="0" applyFont="1" applyBorder="1" applyAlignment="1">
      <alignment horizontal="right" vertical="top" wrapText="1"/>
    </xf>
    <xf numFmtId="41" fontId="10" fillId="0" borderId="17" xfId="2" applyFont="1" applyBorder="1" applyAlignment="1">
      <alignment wrapText="1"/>
    </xf>
    <xf numFmtId="41" fontId="10" fillId="0" borderId="22" xfId="2" applyFont="1" applyBorder="1" applyAlignment="1">
      <alignment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665"/>
  <sheetViews>
    <sheetView tabSelected="1" workbookViewId="0">
      <selection activeCell="K10" sqref="K10"/>
    </sheetView>
  </sheetViews>
  <sheetFormatPr defaultRowHeight="12.75"/>
  <cols>
    <col min="1" max="1" width="3.140625" customWidth="1"/>
    <col min="2" max="2" width="5.7109375" customWidth="1"/>
    <col min="3" max="3" width="3.28515625" customWidth="1"/>
    <col min="4" max="4" width="30.42578125" customWidth="1"/>
    <col min="5" max="5" width="19.7109375" customWidth="1"/>
    <col min="6" max="6" width="6.140625" customWidth="1"/>
    <col min="7" max="7" width="19.7109375" customWidth="1"/>
  </cols>
  <sheetData>
    <row r="2" spans="1:9" ht="18">
      <c r="A2" s="224" t="s">
        <v>177</v>
      </c>
      <c r="B2" s="224" t="s">
        <v>183</v>
      </c>
      <c r="C2" s="224"/>
      <c r="D2" s="224"/>
      <c r="E2" s="224"/>
      <c r="F2" s="224"/>
    </row>
    <row r="4" spans="1:9">
      <c r="B4" s="58" t="s">
        <v>175</v>
      </c>
      <c r="C4" s="58"/>
      <c r="D4" s="58"/>
      <c r="E4" s="58"/>
      <c r="F4" s="58"/>
      <c r="G4" s="58"/>
    </row>
    <row r="5" spans="1:9" ht="13.5" thickBot="1">
      <c r="B5" s="225"/>
      <c r="C5" s="225"/>
      <c r="D5" s="225"/>
      <c r="E5" s="225" t="s">
        <v>164</v>
      </c>
      <c r="F5" s="225" t="s">
        <v>165</v>
      </c>
      <c r="G5" s="225" t="s">
        <v>166</v>
      </c>
    </row>
    <row r="6" spans="1:9">
      <c r="B6">
        <v>1.1000000000000001</v>
      </c>
      <c r="C6" t="s">
        <v>142</v>
      </c>
    </row>
    <row r="7" spans="1:9">
      <c r="C7" s="226" t="s">
        <v>143</v>
      </c>
      <c r="D7" s="226" t="s">
        <v>144</v>
      </c>
      <c r="E7" s="257"/>
      <c r="F7" s="257">
        <v>10</v>
      </c>
      <c r="G7" s="258">
        <f t="shared" ref="G7:G12" si="0">E7*F7</f>
        <v>0</v>
      </c>
    </row>
    <row r="8" spans="1:9">
      <c r="C8" s="226" t="s">
        <v>150</v>
      </c>
      <c r="D8" s="226" t="s">
        <v>145</v>
      </c>
      <c r="E8" s="257">
        <v>1500</v>
      </c>
      <c r="F8" s="257">
        <v>1000</v>
      </c>
      <c r="G8" s="258">
        <f t="shared" si="0"/>
        <v>1500000</v>
      </c>
    </row>
    <row r="9" spans="1:9">
      <c r="C9" s="226" t="s">
        <v>151</v>
      </c>
      <c r="D9" s="226" t="s">
        <v>146</v>
      </c>
      <c r="E9" s="257"/>
      <c r="F9" s="257">
        <v>1</v>
      </c>
      <c r="G9" s="258">
        <f t="shared" si="0"/>
        <v>0</v>
      </c>
    </row>
    <row r="10" spans="1:9">
      <c r="C10" s="226" t="s">
        <v>152</v>
      </c>
      <c r="D10" s="226" t="s">
        <v>147</v>
      </c>
      <c r="E10" s="257"/>
      <c r="F10" s="257">
        <v>1</v>
      </c>
      <c r="G10" s="258">
        <f t="shared" si="0"/>
        <v>0</v>
      </c>
    </row>
    <row r="11" spans="1:9">
      <c r="C11" s="226" t="s">
        <v>153</v>
      </c>
      <c r="D11" s="226" t="s">
        <v>148</v>
      </c>
      <c r="E11" s="257">
        <v>4500</v>
      </c>
      <c r="F11" s="257">
        <v>15</v>
      </c>
      <c r="G11" s="258">
        <f t="shared" si="0"/>
        <v>67500</v>
      </c>
    </row>
    <row r="12" spans="1:9">
      <c r="C12" s="226" t="s">
        <v>154</v>
      </c>
      <c r="D12" s="226" t="s">
        <v>149</v>
      </c>
      <c r="E12" s="257"/>
      <c r="F12" s="257">
        <v>1</v>
      </c>
      <c r="G12" s="258">
        <f t="shared" si="0"/>
        <v>0</v>
      </c>
    </row>
    <row r="13" spans="1:9">
      <c r="C13" s="227" t="s">
        <v>159</v>
      </c>
      <c r="D13" s="227"/>
      <c r="E13" s="259"/>
      <c r="F13" s="259"/>
      <c r="G13" s="260">
        <f>SUM(G7:G12)</f>
        <v>1567500</v>
      </c>
    </row>
    <row r="14" spans="1:9">
      <c r="B14">
        <v>1.2</v>
      </c>
      <c r="C14" s="226" t="s">
        <v>155</v>
      </c>
      <c r="D14" s="226"/>
      <c r="E14" s="257"/>
      <c r="F14" s="257"/>
      <c r="G14" s="258"/>
    </row>
    <row r="15" spans="1:9">
      <c r="C15" s="226" t="s">
        <v>143</v>
      </c>
      <c r="D15" s="226" t="s">
        <v>156</v>
      </c>
      <c r="E15" s="257">
        <v>10000</v>
      </c>
      <c r="F15" s="257">
        <v>2</v>
      </c>
      <c r="G15" s="258">
        <f>E15*F15</f>
        <v>20000</v>
      </c>
      <c r="I15" t="s">
        <v>260</v>
      </c>
    </row>
    <row r="16" spans="1:9">
      <c r="C16" s="226" t="s">
        <v>150</v>
      </c>
      <c r="D16" s="226" t="s">
        <v>157</v>
      </c>
      <c r="E16" s="257">
        <v>150000</v>
      </c>
      <c r="F16" s="257">
        <v>2</v>
      </c>
      <c r="G16" s="258">
        <f>E16*F16</f>
        <v>300000</v>
      </c>
    </row>
    <row r="17" spans="1:9">
      <c r="C17" s="226" t="s">
        <v>151</v>
      </c>
      <c r="D17" s="226" t="s">
        <v>158</v>
      </c>
      <c r="E17" s="257">
        <v>50000</v>
      </c>
      <c r="F17" s="257">
        <v>5</v>
      </c>
      <c r="G17" s="258">
        <f>E17*F17</f>
        <v>250000</v>
      </c>
    </row>
    <row r="18" spans="1:9">
      <c r="C18" s="227" t="s">
        <v>159</v>
      </c>
      <c r="D18" s="227"/>
      <c r="E18" s="259"/>
      <c r="F18" s="259"/>
      <c r="G18" s="260">
        <f>SUM(G15:G17)</f>
        <v>570000</v>
      </c>
    </row>
    <row r="19" spans="1:9">
      <c r="C19" s="228" t="s">
        <v>160</v>
      </c>
      <c r="D19" s="228"/>
      <c r="E19" s="261"/>
      <c r="F19" s="261"/>
      <c r="G19" s="262">
        <f>G13+G18</f>
        <v>2137500</v>
      </c>
    </row>
    <row r="20" spans="1:9">
      <c r="E20" s="263"/>
      <c r="F20" s="263"/>
      <c r="G20" s="263"/>
    </row>
    <row r="21" spans="1:9" ht="18">
      <c r="A21" s="224" t="s">
        <v>178</v>
      </c>
      <c r="B21" s="224" t="s">
        <v>184</v>
      </c>
      <c r="C21" s="224"/>
      <c r="D21" s="224"/>
      <c r="E21" s="264"/>
      <c r="F21" s="264"/>
      <c r="G21" s="263"/>
    </row>
    <row r="22" spans="1:9">
      <c r="E22" s="263"/>
      <c r="F22" s="263"/>
      <c r="G22" s="263"/>
    </row>
    <row r="23" spans="1:9">
      <c r="B23" s="58" t="s">
        <v>175</v>
      </c>
      <c r="C23" s="58"/>
      <c r="D23" s="58"/>
      <c r="E23" s="265"/>
      <c r="F23" s="265"/>
      <c r="G23" s="263"/>
    </row>
    <row r="24" spans="1:9" ht="13.5" thickBot="1">
      <c r="B24" s="225"/>
      <c r="C24" s="225"/>
      <c r="D24" s="225"/>
      <c r="E24" s="266" t="s">
        <v>164</v>
      </c>
      <c r="F24" s="266" t="s">
        <v>165</v>
      </c>
      <c r="G24" s="266" t="s">
        <v>166</v>
      </c>
    </row>
    <row r="25" spans="1:9">
      <c r="B25" s="58">
        <v>2.1</v>
      </c>
      <c r="C25" s="58" t="s">
        <v>162</v>
      </c>
      <c r="D25" s="58"/>
      <c r="E25" s="263"/>
      <c r="F25" s="263"/>
      <c r="G25" s="263"/>
      <c r="I25" t="s">
        <v>261</v>
      </c>
    </row>
    <row r="26" spans="1:9">
      <c r="C26" s="226"/>
      <c r="D26" s="226"/>
      <c r="E26" s="257"/>
      <c r="F26" s="267"/>
      <c r="G26" s="258">
        <f>F26*E26</f>
        <v>0</v>
      </c>
    </row>
    <row r="27" spans="1:9">
      <c r="C27" s="226">
        <v>1</v>
      </c>
      <c r="D27" s="226" t="s">
        <v>270</v>
      </c>
      <c r="E27" s="257">
        <v>450000</v>
      </c>
      <c r="F27" s="267">
        <v>1</v>
      </c>
      <c r="G27" s="258">
        <f>E27*F27</f>
        <v>450000</v>
      </c>
    </row>
    <row r="28" spans="1:9">
      <c r="C28" s="226">
        <v>2</v>
      </c>
      <c r="D28" s="226" t="s">
        <v>271</v>
      </c>
      <c r="E28" s="257">
        <v>120000</v>
      </c>
      <c r="F28" s="267">
        <v>4</v>
      </c>
      <c r="G28" s="258">
        <f>E28*F28</f>
        <v>480000</v>
      </c>
    </row>
    <row r="29" spans="1:9">
      <c r="C29" s="226">
        <v>3</v>
      </c>
      <c r="D29" s="226" t="s">
        <v>272</v>
      </c>
      <c r="E29" s="257">
        <v>150000</v>
      </c>
      <c r="F29" s="267">
        <v>1</v>
      </c>
      <c r="G29" s="258">
        <f>E29*F29</f>
        <v>150000</v>
      </c>
    </row>
    <row r="30" spans="1:9">
      <c r="C30" s="226">
        <v>4</v>
      </c>
      <c r="D30" s="226" t="s">
        <v>273</v>
      </c>
      <c r="E30" s="257">
        <v>25000</v>
      </c>
      <c r="F30" s="267">
        <v>15</v>
      </c>
      <c r="G30" s="258">
        <f>E30*F30</f>
        <v>375000</v>
      </c>
    </row>
    <row r="31" spans="1:9">
      <c r="C31" s="226">
        <v>5</v>
      </c>
      <c r="D31" s="226" t="s">
        <v>274</v>
      </c>
      <c r="E31" s="257">
        <v>150000</v>
      </c>
      <c r="F31" s="267">
        <v>1</v>
      </c>
      <c r="G31" s="258">
        <f>E31*F31</f>
        <v>150000</v>
      </c>
    </row>
    <row r="32" spans="1:9">
      <c r="C32" s="227" t="s">
        <v>159</v>
      </c>
      <c r="D32" s="227"/>
      <c r="E32" s="259"/>
      <c r="F32" s="268"/>
      <c r="G32" s="260">
        <f>SUM(G26:G31)</f>
        <v>1605000</v>
      </c>
    </row>
    <row r="33" spans="2:9">
      <c r="B33" s="231"/>
      <c r="C33" s="233"/>
      <c r="D33" s="233"/>
      <c r="E33" s="269"/>
      <c r="F33" s="270"/>
      <c r="G33" s="269"/>
      <c r="H33" s="231"/>
    </row>
    <row r="34" spans="2:9" ht="13.5" thickBot="1">
      <c r="B34" s="58">
        <v>2.2000000000000002</v>
      </c>
      <c r="C34" s="246" t="s">
        <v>176</v>
      </c>
      <c r="D34" s="246"/>
      <c r="E34" s="271"/>
      <c r="F34" s="272"/>
      <c r="G34" s="273"/>
      <c r="H34" s="231"/>
    </row>
    <row r="35" spans="2:9">
      <c r="C35" s="233" t="s">
        <v>143</v>
      </c>
      <c r="E35" s="263"/>
      <c r="F35" s="274"/>
      <c r="G35" s="275">
        <f>E35*F35</f>
        <v>0</v>
      </c>
      <c r="H35" s="231"/>
      <c r="I35" t="s">
        <v>262</v>
      </c>
    </row>
    <row r="36" spans="2:9">
      <c r="C36" s="226" t="s">
        <v>150</v>
      </c>
      <c r="D36" s="226"/>
      <c r="E36" s="257"/>
      <c r="F36" s="267"/>
      <c r="G36" s="257">
        <f t="shared" ref="G36:G90" si="1">E36*F36</f>
        <v>0</v>
      </c>
      <c r="H36" s="231"/>
      <c r="I36" t="s">
        <v>263</v>
      </c>
    </row>
    <row r="37" spans="2:9">
      <c r="C37" t="s">
        <v>151</v>
      </c>
      <c r="D37" s="226"/>
      <c r="E37" s="257"/>
      <c r="F37" s="267"/>
      <c r="G37" s="263">
        <f t="shared" si="1"/>
        <v>0</v>
      </c>
      <c r="H37" s="231"/>
    </row>
    <row r="38" spans="2:9">
      <c r="C38" s="226" t="s">
        <v>152</v>
      </c>
      <c r="D38" s="226"/>
      <c r="E38" s="257"/>
      <c r="F38" s="267"/>
      <c r="G38" s="257">
        <f t="shared" si="1"/>
        <v>0</v>
      </c>
      <c r="H38" s="231"/>
    </row>
    <row r="39" spans="2:9">
      <c r="C39" t="s">
        <v>153</v>
      </c>
      <c r="D39" s="226"/>
      <c r="E39" s="257"/>
      <c r="F39" s="267"/>
      <c r="G39" s="263">
        <f t="shared" si="1"/>
        <v>0</v>
      </c>
      <c r="H39" s="233"/>
    </row>
    <row r="40" spans="2:9">
      <c r="C40" s="226" t="s">
        <v>154</v>
      </c>
      <c r="D40" s="244"/>
      <c r="E40" s="276"/>
      <c r="F40" s="277"/>
      <c r="G40" s="257">
        <f t="shared" si="1"/>
        <v>0</v>
      </c>
      <c r="H40" s="233"/>
    </row>
    <row r="41" spans="2:9">
      <c r="C41" t="s">
        <v>167</v>
      </c>
      <c r="D41" s="232"/>
      <c r="E41" s="276"/>
      <c r="F41" s="277"/>
      <c r="G41" s="263">
        <f t="shared" si="1"/>
        <v>0</v>
      </c>
      <c r="H41" s="233"/>
    </row>
    <row r="42" spans="2:9">
      <c r="C42" s="226" t="s">
        <v>168</v>
      </c>
      <c r="D42" s="235"/>
      <c r="E42" s="276"/>
      <c r="F42" s="277"/>
      <c r="G42" s="257">
        <f t="shared" si="1"/>
        <v>0</v>
      </c>
      <c r="H42" s="233"/>
    </row>
    <row r="43" spans="2:9">
      <c r="C43" t="s">
        <v>170</v>
      </c>
      <c r="D43" s="235"/>
      <c r="E43" s="276"/>
      <c r="F43" s="277"/>
      <c r="G43" s="263">
        <f t="shared" si="1"/>
        <v>0</v>
      </c>
      <c r="H43" s="233"/>
    </row>
    <row r="44" spans="2:9">
      <c r="C44" s="226" t="s">
        <v>171</v>
      </c>
      <c r="D44" s="120"/>
      <c r="E44" s="276"/>
      <c r="F44" s="277"/>
      <c r="G44" s="257">
        <f t="shared" si="1"/>
        <v>0</v>
      </c>
      <c r="H44" s="233"/>
    </row>
    <row r="45" spans="2:9">
      <c r="C45" t="s">
        <v>172</v>
      </c>
      <c r="D45" s="226"/>
      <c r="E45" s="276"/>
      <c r="F45" s="277"/>
      <c r="G45" s="263">
        <f t="shared" si="1"/>
        <v>0</v>
      </c>
      <c r="H45" s="233"/>
    </row>
    <row r="46" spans="2:9">
      <c r="C46" s="226" t="s">
        <v>173</v>
      </c>
      <c r="D46" s="120"/>
      <c r="E46" s="276"/>
      <c r="F46" s="277"/>
      <c r="G46" s="257">
        <f t="shared" si="1"/>
        <v>0</v>
      </c>
      <c r="H46" s="233"/>
    </row>
    <row r="47" spans="2:9">
      <c r="C47" t="s">
        <v>208</v>
      </c>
      <c r="D47" s="226"/>
      <c r="E47" s="276"/>
      <c r="F47" s="277"/>
      <c r="G47" s="263">
        <f t="shared" si="1"/>
        <v>0</v>
      </c>
      <c r="H47" s="233"/>
    </row>
    <row r="48" spans="2:9">
      <c r="C48" s="226" t="s">
        <v>209</v>
      </c>
      <c r="D48" s="120"/>
      <c r="E48" s="276"/>
      <c r="F48" s="277"/>
      <c r="G48" s="257">
        <f t="shared" si="1"/>
        <v>0</v>
      </c>
      <c r="H48" s="233"/>
    </row>
    <row r="49" spans="3:8">
      <c r="C49" t="s">
        <v>210</v>
      </c>
      <c r="D49" s="226"/>
      <c r="E49" s="276"/>
      <c r="F49" s="277"/>
      <c r="G49" s="263">
        <f t="shared" si="1"/>
        <v>0</v>
      </c>
      <c r="H49" s="233"/>
    </row>
    <row r="50" spans="3:8">
      <c r="C50" s="226" t="s">
        <v>211</v>
      </c>
      <c r="D50" s="230"/>
      <c r="E50" s="276"/>
      <c r="F50" s="277"/>
      <c r="G50" s="257">
        <f t="shared" si="1"/>
        <v>0</v>
      </c>
      <c r="H50" s="233"/>
    </row>
    <row r="51" spans="3:8">
      <c r="C51" t="s">
        <v>212</v>
      </c>
      <c r="D51" s="245"/>
      <c r="E51" s="276"/>
      <c r="F51" s="277"/>
      <c r="G51" s="263">
        <f t="shared" si="1"/>
        <v>0</v>
      </c>
      <c r="H51" s="233"/>
    </row>
    <row r="52" spans="3:8">
      <c r="C52" s="226" t="s">
        <v>213</v>
      </c>
      <c r="D52" s="235"/>
      <c r="E52" s="276"/>
      <c r="F52" s="277"/>
      <c r="G52" s="257">
        <f t="shared" si="1"/>
        <v>0</v>
      </c>
      <c r="H52" s="233"/>
    </row>
    <row r="53" spans="3:8">
      <c r="C53" t="s">
        <v>214</v>
      </c>
      <c r="D53" s="235"/>
      <c r="E53" s="276"/>
      <c r="F53" s="277"/>
      <c r="G53" s="263">
        <f t="shared" si="1"/>
        <v>0</v>
      </c>
      <c r="H53" s="233"/>
    </row>
    <row r="54" spans="3:8">
      <c r="C54" s="226" t="s">
        <v>215</v>
      </c>
      <c r="D54" s="235"/>
      <c r="E54" s="276"/>
      <c r="F54" s="277"/>
      <c r="G54" s="257">
        <f t="shared" si="1"/>
        <v>0</v>
      </c>
      <c r="H54" s="233"/>
    </row>
    <row r="55" spans="3:8">
      <c r="C55" t="s">
        <v>216</v>
      </c>
      <c r="D55" s="235"/>
      <c r="E55" s="276"/>
      <c r="F55" s="277"/>
      <c r="G55" s="263">
        <f t="shared" si="1"/>
        <v>0</v>
      </c>
      <c r="H55" s="233"/>
    </row>
    <row r="56" spans="3:8">
      <c r="C56" s="226" t="s">
        <v>217</v>
      </c>
      <c r="D56" s="235"/>
      <c r="E56" s="276"/>
      <c r="F56" s="277"/>
      <c r="G56" s="257">
        <f t="shared" si="1"/>
        <v>0</v>
      </c>
      <c r="H56" s="233"/>
    </row>
    <row r="57" spans="3:8">
      <c r="C57" t="s">
        <v>218</v>
      </c>
      <c r="D57" s="235"/>
      <c r="E57" s="276"/>
      <c r="F57" s="277"/>
      <c r="G57" s="263">
        <f t="shared" si="1"/>
        <v>0</v>
      </c>
      <c r="H57" s="233"/>
    </row>
    <row r="58" spans="3:8">
      <c r="C58" s="226" t="s">
        <v>219</v>
      </c>
      <c r="D58" s="235"/>
      <c r="E58" s="276"/>
      <c r="F58" s="277"/>
      <c r="G58" s="257">
        <f t="shared" si="1"/>
        <v>0</v>
      </c>
      <c r="H58" s="233"/>
    </row>
    <row r="59" spans="3:8">
      <c r="C59" t="s">
        <v>220</v>
      </c>
      <c r="D59" s="235"/>
      <c r="E59" s="276"/>
      <c r="F59" s="277"/>
      <c r="G59" s="263">
        <f t="shared" si="1"/>
        <v>0</v>
      </c>
      <c r="H59" s="233"/>
    </row>
    <row r="60" spans="3:8">
      <c r="C60" s="226" t="s">
        <v>221</v>
      </c>
      <c r="D60" s="235"/>
      <c r="E60" s="276"/>
      <c r="F60" s="277"/>
      <c r="G60" s="257">
        <f t="shared" si="1"/>
        <v>0</v>
      </c>
      <c r="H60" s="233"/>
    </row>
    <row r="61" spans="3:8">
      <c r="C61" t="s">
        <v>222</v>
      </c>
      <c r="D61" s="235"/>
      <c r="E61" s="276"/>
      <c r="F61" s="277"/>
      <c r="G61" s="263">
        <f t="shared" si="1"/>
        <v>0</v>
      </c>
      <c r="H61" s="233"/>
    </row>
    <row r="62" spans="3:8">
      <c r="C62" s="226" t="s">
        <v>223</v>
      </c>
      <c r="D62" s="235"/>
      <c r="E62" s="276"/>
      <c r="F62" s="277"/>
      <c r="G62" s="257">
        <f t="shared" si="1"/>
        <v>0</v>
      </c>
      <c r="H62" s="233"/>
    </row>
    <row r="63" spans="3:8">
      <c r="C63" t="s">
        <v>224</v>
      </c>
      <c r="D63" s="235"/>
      <c r="E63" s="276"/>
      <c r="F63" s="277"/>
      <c r="G63" s="263">
        <f t="shared" si="1"/>
        <v>0</v>
      </c>
      <c r="H63" s="233"/>
    </row>
    <row r="64" spans="3:8">
      <c r="C64" s="226" t="s">
        <v>225</v>
      </c>
      <c r="D64" s="235"/>
      <c r="E64" s="276"/>
      <c r="F64" s="277"/>
      <c r="G64" s="257">
        <f t="shared" si="1"/>
        <v>0</v>
      </c>
      <c r="H64" s="233"/>
    </row>
    <row r="65" spans="3:8">
      <c r="C65" t="s">
        <v>226</v>
      </c>
      <c r="D65" s="235"/>
      <c r="E65" s="276"/>
      <c r="F65" s="277"/>
      <c r="G65" s="263">
        <f t="shared" si="1"/>
        <v>0</v>
      </c>
      <c r="H65" s="233"/>
    </row>
    <row r="66" spans="3:8">
      <c r="C66" s="226" t="s">
        <v>227</v>
      </c>
      <c r="D66" s="235"/>
      <c r="E66" s="276"/>
      <c r="F66" s="277"/>
      <c r="G66" s="257">
        <f t="shared" si="1"/>
        <v>0</v>
      </c>
      <c r="H66" s="233"/>
    </row>
    <row r="67" spans="3:8">
      <c r="C67" t="s">
        <v>228</v>
      </c>
      <c r="D67" s="235"/>
      <c r="E67" s="276"/>
      <c r="F67" s="277"/>
      <c r="G67" s="263">
        <f t="shared" si="1"/>
        <v>0</v>
      </c>
      <c r="H67" s="233"/>
    </row>
    <row r="68" spans="3:8">
      <c r="C68" s="226" t="s">
        <v>229</v>
      </c>
      <c r="D68" s="235"/>
      <c r="E68" s="276"/>
      <c r="F68" s="277"/>
      <c r="G68" s="257">
        <f t="shared" si="1"/>
        <v>0</v>
      </c>
      <c r="H68" s="233"/>
    </row>
    <row r="69" spans="3:8">
      <c r="C69" t="s">
        <v>230</v>
      </c>
      <c r="D69" s="235"/>
      <c r="E69" s="276"/>
      <c r="F69" s="277"/>
      <c r="G69" s="263">
        <f t="shared" si="1"/>
        <v>0</v>
      </c>
      <c r="H69" s="233"/>
    </row>
    <row r="70" spans="3:8">
      <c r="C70" s="226" t="s">
        <v>231</v>
      </c>
      <c r="D70" s="235"/>
      <c r="E70" s="276"/>
      <c r="F70" s="277"/>
      <c r="G70" s="257">
        <f t="shared" si="1"/>
        <v>0</v>
      </c>
      <c r="H70" s="233"/>
    </row>
    <row r="71" spans="3:8">
      <c r="C71" t="s">
        <v>232</v>
      </c>
      <c r="D71" s="235"/>
      <c r="E71" s="276"/>
      <c r="F71" s="277"/>
      <c r="G71" s="263">
        <f t="shared" si="1"/>
        <v>0</v>
      </c>
      <c r="H71" s="233"/>
    </row>
    <row r="72" spans="3:8">
      <c r="C72" s="226" t="s">
        <v>233</v>
      </c>
      <c r="D72" s="235"/>
      <c r="E72" s="276"/>
      <c r="F72" s="277"/>
      <c r="G72" s="257">
        <f t="shared" si="1"/>
        <v>0</v>
      </c>
      <c r="H72" s="233"/>
    </row>
    <row r="73" spans="3:8">
      <c r="C73" t="s">
        <v>234</v>
      </c>
      <c r="D73" s="235"/>
      <c r="E73" s="276"/>
      <c r="F73" s="277"/>
      <c r="G73" s="263">
        <f t="shared" si="1"/>
        <v>0</v>
      </c>
      <c r="H73" s="233"/>
    </row>
    <row r="74" spans="3:8">
      <c r="C74" s="226" t="s">
        <v>235</v>
      </c>
      <c r="D74" s="235"/>
      <c r="E74" s="276"/>
      <c r="F74" s="277"/>
      <c r="G74" s="257">
        <f t="shared" si="1"/>
        <v>0</v>
      </c>
      <c r="H74" s="233"/>
    </row>
    <row r="75" spans="3:8">
      <c r="C75" t="s">
        <v>236</v>
      </c>
      <c r="D75" s="235"/>
      <c r="E75" s="276"/>
      <c r="F75" s="277"/>
      <c r="G75" s="263">
        <f t="shared" si="1"/>
        <v>0</v>
      </c>
      <c r="H75" s="233"/>
    </row>
    <row r="76" spans="3:8">
      <c r="C76" s="226" t="s">
        <v>237</v>
      </c>
      <c r="D76" s="235"/>
      <c r="E76" s="276"/>
      <c r="F76" s="277"/>
      <c r="G76" s="257">
        <f t="shared" si="1"/>
        <v>0</v>
      </c>
      <c r="H76" s="233"/>
    </row>
    <row r="77" spans="3:8">
      <c r="C77" t="s">
        <v>238</v>
      </c>
      <c r="D77" s="235"/>
      <c r="E77" s="276"/>
      <c r="F77" s="277"/>
      <c r="G77" s="263">
        <f t="shared" si="1"/>
        <v>0</v>
      </c>
      <c r="H77" s="233"/>
    </row>
    <row r="78" spans="3:8">
      <c r="C78" s="226" t="s">
        <v>239</v>
      </c>
      <c r="D78" s="235"/>
      <c r="E78" s="276"/>
      <c r="F78" s="277"/>
      <c r="G78" s="257">
        <f t="shared" si="1"/>
        <v>0</v>
      </c>
      <c r="H78" s="233"/>
    </row>
    <row r="79" spans="3:8">
      <c r="C79" t="s">
        <v>240</v>
      </c>
      <c r="D79" s="235"/>
      <c r="E79" s="276"/>
      <c r="F79" s="277"/>
      <c r="G79" s="263">
        <f t="shared" si="1"/>
        <v>0</v>
      </c>
      <c r="H79" s="233"/>
    </row>
    <row r="80" spans="3:8">
      <c r="C80" s="226" t="s">
        <v>241</v>
      </c>
      <c r="D80" s="235"/>
      <c r="E80" s="276"/>
      <c r="F80" s="277"/>
      <c r="G80" s="257">
        <f t="shared" si="1"/>
        <v>0</v>
      </c>
      <c r="H80" s="233"/>
    </row>
    <row r="81" spans="1:8">
      <c r="C81" t="s">
        <v>242</v>
      </c>
      <c r="D81" s="235"/>
      <c r="E81" s="276"/>
      <c r="F81" s="277"/>
      <c r="G81" s="263">
        <f t="shared" si="1"/>
        <v>0</v>
      </c>
      <c r="H81" s="233"/>
    </row>
    <row r="82" spans="1:8">
      <c r="C82" s="226" t="s">
        <v>243</v>
      </c>
      <c r="D82" s="230"/>
      <c r="E82" s="276"/>
      <c r="F82" s="277"/>
      <c r="G82" s="257">
        <f t="shared" si="1"/>
        <v>0</v>
      </c>
      <c r="H82" s="233"/>
    </row>
    <row r="83" spans="1:8">
      <c r="C83" t="s">
        <v>244</v>
      </c>
      <c r="D83" s="235"/>
      <c r="E83" s="276"/>
      <c r="F83" s="277"/>
      <c r="G83" s="263">
        <f t="shared" si="1"/>
        <v>0</v>
      </c>
      <c r="H83" s="233"/>
    </row>
    <row r="84" spans="1:8">
      <c r="C84" s="226" t="s">
        <v>245</v>
      </c>
      <c r="D84" s="235"/>
      <c r="E84" s="276"/>
      <c r="F84" s="277"/>
      <c r="G84" s="257">
        <f t="shared" si="1"/>
        <v>0</v>
      </c>
      <c r="H84" s="233"/>
    </row>
    <row r="85" spans="1:8">
      <c r="C85" t="s">
        <v>246</v>
      </c>
      <c r="D85" s="235"/>
      <c r="E85" s="276"/>
      <c r="F85" s="277"/>
      <c r="G85" s="263">
        <f t="shared" si="1"/>
        <v>0</v>
      </c>
      <c r="H85" s="233"/>
    </row>
    <row r="86" spans="1:8">
      <c r="C86" s="226" t="s">
        <v>247</v>
      </c>
      <c r="D86" s="235"/>
      <c r="E86" s="276"/>
      <c r="F86" s="277"/>
      <c r="G86" s="257">
        <f t="shared" si="1"/>
        <v>0</v>
      </c>
      <c r="H86" s="233"/>
    </row>
    <row r="87" spans="1:8">
      <c r="C87" t="s">
        <v>248</v>
      </c>
      <c r="D87" s="235"/>
      <c r="E87" s="276"/>
      <c r="F87" s="277"/>
      <c r="G87" s="263">
        <f t="shared" si="1"/>
        <v>0</v>
      </c>
      <c r="H87" s="233"/>
    </row>
    <row r="88" spans="1:8">
      <c r="C88" s="226" t="s">
        <v>249</v>
      </c>
      <c r="D88" s="235"/>
      <c r="E88" s="276"/>
      <c r="F88" s="277"/>
      <c r="G88" s="257">
        <f t="shared" si="1"/>
        <v>0</v>
      </c>
      <c r="H88" s="233"/>
    </row>
    <row r="89" spans="1:8">
      <c r="C89" t="s">
        <v>250</v>
      </c>
      <c r="D89" s="235"/>
      <c r="E89" s="276"/>
      <c r="F89" s="277"/>
      <c r="G89" s="263">
        <f t="shared" si="1"/>
        <v>0</v>
      </c>
      <c r="H89" s="233"/>
    </row>
    <row r="90" spans="1:8">
      <c r="C90" s="226" t="s">
        <v>251</v>
      </c>
      <c r="D90" s="235"/>
      <c r="E90" s="276"/>
      <c r="F90" s="277"/>
      <c r="G90" s="257">
        <f t="shared" si="1"/>
        <v>0</v>
      </c>
      <c r="H90" s="233"/>
    </row>
    <row r="91" spans="1:8">
      <c r="E91" s="263"/>
      <c r="F91" s="274"/>
      <c r="G91" s="278"/>
      <c r="H91" s="233"/>
    </row>
    <row r="92" spans="1:8">
      <c r="C92" s="227" t="s">
        <v>159</v>
      </c>
      <c r="D92" s="227"/>
      <c r="E92" s="259"/>
      <c r="F92" s="268"/>
      <c r="G92" s="260">
        <f>SUM(G36:G91)</f>
        <v>0</v>
      </c>
      <c r="H92" s="233"/>
    </row>
    <row r="93" spans="1:8">
      <c r="B93" s="233"/>
      <c r="C93" s="233"/>
      <c r="D93" s="233"/>
      <c r="E93" s="269"/>
      <c r="F93" s="270"/>
      <c r="G93" s="269"/>
      <c r="H93" s="233"/>
    </row>
    <row r="94" spans="1:8">
      <c r="A94" s="231"/>
      <c r="B94" s="234" t="s">
        <v>185</v>
      </c>
      <c r="C94" s="233"/>
      <c r="D94" s="233"/>
      <c r="E94" s="269"/>
      <c r="F94" s="270"/>
      <c r="G94" s="269"/>
    </row>
    <row r="95" spans="1:8" ht="13.5" thickBot="1">
      <c r="A95" s="231"/>
      <c r="B95" s="225"/>
      <c r="C95" s="225"/>
      <c r="D95" s="225"/>
      <c r="E95" s="266" t="s">
        <v>164</v>
      </c>
      <c r="F95" s="279" t="s">
        <v>165</v>
      </c>
      <c r="G95" s="266" t="s">
        <v>166</v>
      </c>
      <c r="H95" s="120"/>
    </row>
    <row r="96" spans="1:8">
      <c r="B96" s="58">
        <v>2.2999999999999998</v>
      </c>
      <c r="C96" s="236" t="s">
        <v>163</v>
      </c>
      <c r="D96" s="236"/>
      <c r="E96" s="276"/>
      <c r="F96" s="277"/>
      <c r="G96" s="278"/>
    </row>
    <row r="97" spans="3:9">
      <c r="C97" s="226" t="s">
        <v>143</v>
      </c>
      <c r="D97" s="226" t="s">
        <v>275</v>
      </c>
      <c r="E97" s="257">
        <v>2500000</v>
      </c>
      <c r="F97" s="267">
        <v>12</v>
      </c>
      <c r="G97" s="258">
        <f>E97*F97</f>
        <v>30000000</v>
      </c>
      <c r="I97" t="s">
        <v>264</v>
      </c>
    </row>
    <row r="98" spans="3:9">
      <c r="C98" s="226" t="s">
        <v>150</v>
      </c>
      <c r="D98" s="226" t="s">
        <v>276</v>
      </c>
      <c r="E98" s="257">
        <v>450000</v>
      </c>
      <c r="F98" s="267">
        <v>2</v>
      </c>
      <c r="G98" s="258">
        <f t="shared" ref="G98:G111" si="2">E98*F98</f>
        <v>900000</v>
      </c>
    </row>
    <row r="99" spans="3:9">
      <c r="C99" s="226" t="s">
        <v>151</v>
      </c>
      <c r="D99" s="226" t="s">
        <v>277</v>
      </c>
      <c r="E99" s="257">
        <v>1200000</v>
      </c>
      <c r="F99" s="267">
        <v>1</v>
      </c>
      <c r="G99" s="258">
        <f t="shared" si="2"/>
        <v>1200000</v>
      </c>
    </row>
    <row r="100" spans="3:9">
      <c r="C100" s="226" t="s">
        <v>152</v>
      </c>
      <c r="D100" s="226" t="s">
        <v>278</v>
      </c>
      <c r="E100" s="257">
        <v>45000</v>
      </c>
      <c r="F100" s="267">
        <v>15</v>
      </c>
      <c r="G100" s="258">
        <f t="shared" si="2"/>
        <v>675000</v>
      </c>
    </row>
    <row r="101" spans="3:9">
      <c r="C101" s="226" t="s">
        <v>153</v>
      </c>
      <c r="D101" s="226" t="s">
        <v>279</v>
      </c>
      <c r="E101" s="257">
        <v>800000</v>
      </c>
      <c r="F101" s="267">
        <v>2</v>
      </c>
      <c r="G101" s="258">
        <f t="shared" si="2"/>
        <v>1600000</v>
      </c>
    </row>
    <row r="102" spans="3:9">
      <c r="C102" s="226" t="s">
        <v>154</v>
      </c>
      <c r="D102" s="226" t="s">
        <v>280</v>
      </c>
      <c r="E102" s="257">
        <v>35000</v>
      </c>
      <c r="F102" s="267">
        <v>20</v>
      </c>
      <c r="G102" s="258">
        <f t="shared" si="2"/>
        <v>700000</v>
      </c>
    </row>
    <row r="103" spans="3:9">
      <c r="C103" s="226" t="s">
        <v>167</v>
      </c>
      <c r="D103" s="226" t="s">
        <v>281</v>
      </c>
      <c r="E103" s="257">
        <v>30000</v>
      </c>
      <c r="F103" s="267">
        <v>4</v>
      </c>
      <c r="G103" s="258">
        <f t="shared" si="2"/>
        <v>120000</v>
      </c>
    </row>
    <row r="104" spans="3:9">
      <c r="C104" s="226" t="s">
        <v>168</v>
      </c>
      <c r="D104" s="226" t="s">
        <v>282</v>
      </c>
      <c r="E104" s="257">
        <v>25000</v>
      </c>
      <c r="F104" s="267">
        <v>10</v>
      </c>
      <c r="G104" s="258">
        <f t="shared" si="2"/>
        <v>250000</v>
      </c>
    </row>
    <row r="105" spans="3:9">
      <c r="C105" s="226" t="s">
        <v>170</v>
      </c>
      <c r="D105" s="226" t="s">
        <v>283</v>
      </c>
      <c r="E105" s="257">
        <v>45000</v>
      </c>
      <c r="F105" s="267">
        <v>3</v>
      </c>
      <c r="G105" s="258">
        <f t="shared" si="2"/>
        <v>135000</v>
      </c>
    </row>
    <row r="106" spans="3:9">
      <c r="C106" s="226" t="s">
        <v>171</v>
      </c>
      <c r="D106" s="226" t="s">
        <v>284</v>
      </c>
      <c r="E106" s="257">
        <v>20000</v>
      </c>
      <c r="F106" s="267">
        <v>4</v>
      </c>
      <c r="G106" s="258">
        <f t="shared" si="2"/>
        <v>80000</v>
      </c>
    </row>
    <row r="107" spans="3:9">
      <c r="C107" s="226" t="s">
        <v>172</v>
      </c>
      <c r="D107" s="226" t="s">
        <v>285</v>
      </c>
      <c r="E107" s="257">
        <v>15000</v>
      </c>
      <c r="F107" s="267">
        <v>3</v>
      </c>
      <c r="G107" s="258">
        <f t="shared" si="2"/>
        <v>45000</v>
      </c>
    </row>
    <row r="108" spans="3:9">
      <c r="C108" s="226" t="s">
        <v>173</v>
      </c>
      <c r="D108" s="226" t="s">
        <v>286</v>
      </c>
      <c r="E108" s="257">
        <v>1500000</v>
      </c>
      <c r="F108" s="267">
        <v>8</v>
      </c>
      <c r="G108" s="258">
        <f t="shared" si="2"/>
        <v>12000000</v>
      </c>
    </row>
    <row r="109" spans="3:9">
      <c r="C109" s="226" t="s">
        <v>208</v>
      </c>
      <c r="D109" s="226" t="s">
        <v>287</v>
      </c>
      <c r="E109" s="257">
        <v>1450000</v>
      </c>
      <c r="F109" s="267">
        <v>1</v>
      </c>
      <c r="G109" s="258">
        <f t="shared" si="2"/>
        <v>1450000</v>
      </c>
    </row>
    <row r="110" spans="3:9">
      <c r="C110" s="226" t="s">
        <v>209</v>
      </c>
      <c r="D110" s="226" t="s">
        <v>290</v>
      </c>
      <c r="E110" s="257">
        <v>800000</v>
      </c>
      <c r="F110" s="267">
        <v>1</v>
      </c>
      <c r="G110" s="258">
        <f t="shared" si="2"/>
        <v>800000</v>
      </c>
    </row>
    <row r="111" spans="3:9">
      <c r="C111" s="226" t="s">
        <v>210</v>
      </c>
      <c r="D111" s="226"/>
      <c r="E111" s="257"/>
      <c r="F111" s="267"/>
      <c r="G111" s="258">
        <f t="shared" si="2"/>
        <v>0</v>
      </c>
    </row>
    <row r="112" spans="3:9">
      <c r="C112" s="227" t="s">
        <v>159</v>
      </c>
      <c r="D112" s="227"/>
      <c r="E112" s="259"/>
      <c r="F112" s="268"/>
      <c r="G112" s="260">
        <f>SUM(G97:G111)</f>
        <v>49955000</v>
      </c>
      <c r="I112" t="s">
        <v>265</v>
      </c>
    </row>
    <row r="113" spans="2:9">
      <c r="B113" s="58">
        <v>2.4</v>
      </c>
      <c r="C113" s="229" t="s">
        <v>252</v>
      </c>
      <c r="D113" s="229"/>
      <c r="E113" s="258"/>
      <c r="F113" s="280"/>
      <c r="G113" s="258"/>
    </row>
    <row r="114" spans="2:9">
      <c r="C114" s="226" t="s">
        <v>143</v>
      </c>
      <c r="D114" s="226" t="s">
        <v>291</v>
      </c>
      <c r="E114" s="257">
        <v>550000000</v>
      </c>
      <c r="F114" s="267">
        <v>15</v>
      </c>
      <c r="G114" s="258">
        <f>E114*F114</f>
        <v>8250000000</v>
      </c>
    </row>
    <row r="115" spans="2:9">
      <c r="C115" s="226" t="s">
        <v>150</v>
      </c>
      <c r="D115" s="226" t="s">
        <v>288</v>
      </c>
      <c r="E115" s="257">
        <v>78000000</v>
      </c>
      <c r="F115" s="267">
        <v>1</v>
      </c>
      <c r="G115" s="258">
        <f>E115*F115</f>
        <v>78000000</v>
      </c>
    </row>
    <row r="116" spans="2:9">
      <c r="C116" s="227" t="s">
        <v>159</v>
      </c>
      <c r="D116" s="227"/>
      <c r="E116" s="259"/>
      <c r="F116" s="268"/>
      <c r="G116" s="260">
        <f>SUM(G114:G115)</f>
        <v>8328000000</v>
      </c>
    </row>
    <row r="117" spans="2:9">
      <c r="B117" s="58">
        <v>2.5</v>
      </c>
      <c r="C117" s="229" t="s">
        <v>169</v>
      </c>
      <c r="D117" s="229"/>
      <c r="E117" s="258"/>
      <c r="F117" s="280"/>
      <c r="G117" s="258"/>
      <c r="I117" t="s">
        <v>266</v>
      </c>
    </row>
    <row r="118" spans="2:9">
      <c r="C118" s="226" t="s">
        <v>143</v>
      </c>
      <c r="D118" s="254" t="s">
        <v>289</v>
      </c>
      <c r="E118" s="257">
        <v>1500000</v>
      </c>
      <c r="F118" s="267">
        <v>1</v>
      </c>
      <c r="G118" s="258">
        <f>E118*F118</f>
        <v>1500000</v>
      </c>
    </row>
    <row r="119" spans="2:9">
      <c r="C119" s="226" t="s">
        <v>150</v>
      </c>
      <c r="D119" s="226"/>
      <c r="E119" s="257"/>
      <c r="F119" s="267"/>
      <c r="G119" s="258">
        <f>E119*F119</f>
        <v>0</v>
      </c>
    </row>
    <row r="120" spans="2:9">
      <c r="C120" s="226" t="s">
        <v>151</v>
      </c>
      <c r="D120" s="226"/>
      <c r="E120" s="257"/>
      <c r="F120" s="267"/>
      <c r="G120" s="258">
        <f>E120*F120</f>
        <v>0</v>
      </c>
    </row>
    <row r="121" spans="2:9">
      <c r="C121" s="226" t="s">
        <v>152</v>
      </c>
      <c r="D121" s="226"/>
      <c r="E121" s="257"/>
      <c r="F121" s="267"/>
      <c r="G121" s="258">
        <f>E121*F121</f>
        <v>0</v>
      </c>
    </row>
    <row r="122" spans="2:9">
      <c r="C122" s="227" t="s">
        <v>181</v>
      </c>
      <c r="D122" s="227"/>
      <c r="E122" s="259"/>
      <c r="F122" s="268"/>
      <c r="G122" s="260">
        <f>SUM(G118:G121)</f>
        <v>1500000</v>
      </c>
    </row>
    <row r="123" spans="2:9">
      <c r="B123" s="58">
        <v>2.6</v>
      </c>
      <c r="C123" s="229" t="s">
        <v>254</v>
      </c>
      <c r="D123" s="229"/>
      <c r="E123" s="258"/>
      <c r="F123" s="280"/>
      <c r="G123" s="258"/>
    </row>
    <row r="124" spans="2:9">
      <c r="C124" s="226" t="s">
        <v>143</v>
      </c>
      <c r="D124" s="230"/>
      <c r="E124" s="258"/>
      <c r="F124" s="280"/>
      <c r="G124" s="258">
        <f>E124*F124</f>
        <v>0</v>
      </c>
    </row>
    <row r="125" spans="2:9">
      <c r="C125" s="226" t="s">
        <v>150</v>
      </c>
      <c r="D125" s="230"/>
      <c r="E125" s="258"/>
      <c r="F125" s="280"/>
      <c r="G125" s="258">
        <f t="shared" ref="G125:G135" si="3">E125*F125</f>
        <v>0</v>
      </c>
    </row>
    <row r="126" spans="2:9">
      <c r="C126" s="226" t="s">
        <v>151</v>
      </c>
      <c r="D126" s="230"/>
      <c r="E126" s="258"/>
      <c r="F126" s="280"/>
      <c r="G126" s="258">
        <f t="shared" si="3"/>
        <v>0</v>
      </c>
    </row>
    <row r="127" spans="2:9">
      <c r="C127" s="226" t="s">
        <v>152</v>
      </c>
      <c r="D127" s="230"/>
      <c r="E127" s="258"/>
      <c r="F127" s="280"/>
      <c r="G127" s="258">
        <f t="shared" si="3"/>
        <v>0</v>
      </c>
    </row>
    <row r="128" spans="2:9">
      <c r="C128" s="226" t="s">
        <v>153</v>
      </c>
      <c r="D128" s="230"/>
      <c r="E128" s="258"/>
      <c r="F128" s="280"/>
      <c r="G128" s="258">
        <f t="shared" si="3"/>
        <v>0</v>
      </c>
    </row>
    <row r="129" spans="1:7">
      <c r="C129" s="226" t="s">
        <v>154</v>
      </c>
      <c r="D129" s="230"/>
      <c r="E129" s="258"/>
      <c r="F129" s="280"/>
      <c r="G129" s="258">
        <f t="shared" si="3"/>
        <v>0</v>
      </c>
    </row>
    <row r="130" spans="1:7">
      <c r="C130" s="226" t="s">
        <v>167</v>
      </c>
      <c r="D130" s="230"/>
      <c r="E130" s="258"/>
      <c r="F130" s="280"/>
      <c r="G130" s="258">
        <f t="shared" si="3"/>
        <v>0</v>
      </c>
    </row>
    <row r="131" spans="1:7">
      <c r="C131" s="226" t="s">
        <v>168</v>
      </c>
      <c r="D131" s="230"/>
      <c r="E131" s="258"/>
      <c r="F131" s="280"/>
      <c r="G131" s="258">
        <f t="shared" si="3"/>
        <v>0</v>
      </c>
    </row>
    <row r="132" spans="1:7">
      <c r="C132" s="226" t="s">
        <v>170</v>
      </c>
      <c r="D132" s="230"/>
      <c r="E132" s="258"/>
      <c r="F132" s="280"/>
      <c r="G132" s="258">
        <f t="shared" si="3"/>
        <v>0</v>
      </c>
    </row>
    <row r="133" spans="1:7">
      <c r="C133" s="226" t="s">
        <v>171</v>
      </c>
      <c r="D133" s="230"/>
      <c r="E133" s="258"/>
      <c r="F133" s="280"/>
      <c r="G133" s="258">
        <f t="shared" si="3"/>
        <v>0</v>
      </c>
    </row>
    <row r="134" spans="1:7">
      <c r="C134" s="226" t="s">
        <v>172</v>
      </c>
      <c r="D134" s="230"/>
      <c r="E134" s="258"/>
      <c r="F134" s="280"/>
      <c r="G134" s="258">
        <f t="shared" si="3"/>
        <v>0</v>
      </c>
    </row>
    <row r="135" spans="1:7">
      <c r="C135" s="226" t="s">
        <v>173</v>
      </c>
      <c r="D135" s="230"/>
      <c r="E135" s="258"/>
      <c r="F135" s="280"/>
      <c r="G135" s="258">
        <f t="shared" si="3"/>
        <v>0</v>
      </c>
    </row>
    <row r="136" spans="1:7">
      <c r="C136" s="227" t="s">
        <v>182</v>
      </c>
      <c r="D136" s="227"/>
      <c r="E136" s="259"/>
      <c r="F136" s="268"/>
      <c r="G136" s="260">
        <f>SUM(G124:G135)</f>
        <v>0</v>
      </c>
    </row>
    <row r="137" spans="1:7">
      <c r="B137" s="58">
        <v>2.7</v>
      </c>
      <c r="C137" s="229" t="s">
        <v>253</v>
      </c>
      <c r="D137" s="229"/>
      <c r="E137" s="258"/>
      <c r="F137" s="280"/>
      <c r="G137" s="258"/>
    </row>
    <row r="138" spans="1:7">
      <c r="C138" s="226" t="s">
        <v>143</v>
      </c>
      <c r="D138" s="255" t="s">
        <v>6</v>
      </c>
      <c r="E138" s="258">
        <v>10000000</v>
      </c>
      <c r="F138" s="280">
        <v>1</v>
      </c>
      <c r="G138" s="258">
        <f>F138*E138</f>
        <v>10000000</v>
      </c>
    </row>
    <row r="139" spans="1:7">
      <c r="C139" s="226" t="s">
        <v>150</v>
      </c>
      <c r="D139" s="230" t="s">
        <v>292</v>
      </c>
      <c r="E139" s="258">
        <v>12000000</v>
      </c>
      <c r="F139" s="280">
        <v>1</v>
      </c>
      <c r="G139" s="258">
        <f>F139*E139</f>
        <v>12000000</v>
      </c>
    </row>
    <row r="140" spans="1:7">
      <c r="C140" s="227" t="s">
        <v>179</v>
      </c>
      <c r="D140" s="227"/>
      <c r="E140" s="259"/>
      <c r="F140" s="268"/>
      <c r="G140" s="260">
        <f>SUM(G138:G139)</f>
        <v>22000000</v>
      </c>
    </row>
    <row r="141" spans="1:7">
      <c r="C141" s="228" t="s">
        <v>180</v>
      </c>
      <c r="D141" s="228"/>
      <c r="E141" s="261"/>
      <c r="F141" s="281"/>
      <c r="G141" s="262">
        <f>G32+G92+G112+G116+G122+G136+G140</f>
        <v>8403060000</v>
      </c>
    </row>
    <row r="142" spans="1:7">
      <c r="E142" s="263"/>
      <c r="F142" s="274"/>
      <c r="G142" s="263"/>
    </row>
    <row r="143" spans="1:7" ht="18">
      <c r="A143" s="224" t="s">
        <v>186</v>
      </c>
      <c r="B143" s="224" t="s">
        <v>187</v>
      </c>
      <c r="C143" s="224"/>
      <c r="D143" s="224"/>
      <c r="E143" s="264"/>
      <c r="F143" s="282"/>
      <c r="G143" s="263"/>
    </row>
    <row r="144" spans="1:7">
      <c r="E144" s="263"/>
      <c r="F144" s="274"/>
      <c r="G144" s="263"/>
    </row>
    <row r="145" spans="2:9">
      <c r="B145" s="58" t="s">
        <v>175</v>
      </c>
      <c r="C145" s="58"/>
      <c r="D145" s="58"/>
      <c r="E145" s="265"/>
      <c r="F145" s="283"/>
      <c r="G145" s="263"/>
    </row>
    <row r="146" spans="2:9" ht="13.5" thickBot="1">
      <c r="B146" s="225"/>
      <c r="C146" s="225"/>
      <c r="D146" s="225"/>
      <c r="E146" s="266" t="s">
        <v>164</v>
      </c>
      <c r="F146" s="279" t="s">
        <v>165</v>
      </c>
      <c r="G146" s="266" t="s">
        <v>166</v>
      </c>
      <c r="I146" t="s">
        <v>267</v>
      </c>
    </row>
    <row r="147" spans="2:9">
      <c r="B147" s="58">
        <v>3.1</v>
      </c>
      <c r="C147" s="58" t="s">
        <v>188</v>
      </c>
      <c r="D147" s="289"/>
      <c r="E147" s="263"/>
      <c r="F147" s="274"/>
      <c r="G147" s="263"/>
    </row>
    <row r="148" spans="2:9">
      <c r="C148" s="226">
        <v>1</v>
      </c>
      <c r="D148" s="290" t="s">
        <v>293</v>
      </c>
      <c r="E148" s="257">
        <v>6000000</v>
      </c>
      <c r="F148" s="267">
        <v>1</v>
      </c>
      <c r="G148" s="258">
        <f t="shared" ref="G148:G160" si="4">E148*F148</f>
        <v>6000000</v>
      </c>
    </row>
    <row r="149" spans="2:9">
      <c r="C149" s="226">
        <v>2</v>
      </c>
      <c r="D149" s="290" t="s">
        <v>294</v>
      </c>
      <c r="E149" s="257">
        <v>3500000</v>
      </c>
      <c r="F149" s="267">
        <v>2</v>
      </c>
      <c r="G149" s="258">
        <f t="shared" si="4"/>
        <v>7000000</v>
      </c>
    </row>
    <row r="150" spans="2:9">
      <c r="C150" s="226">
        <v>3</v>
      </c>
      <c r="D150" s="290" t="s">
        <v>295</v>
      </c>
      <c r="E150" s="257">
        <v>3300000</v>
      </c>
      <c r="F150" s="267">
        <v>1</v>
      </c>
      <c r="G150" s="258">
        <f t="shared" si="4"/>
        <v>3300000</v>
      </c>
    </row>
    <row r="151" spans="2:9">
      <c r="C151" s="226">
        <v>4</v>
      </c>
      <c r="D151" s="290" t="s">
        <v>296</v>
      </c>
      <c r="E151" s="257">
        <v>2900000</v>
      </c>
      <c r="F151" s="267">
        <v>1</v>
      </c>
      <c r="G151" s="258">
        <f t="shared" si="4"/>
        <v>2900000</v>
      </c>
    </row>
    <row r="152" spans="2:9">
      <c r="C152" s="226">
        <v>5</v>
      </c>
      <c r="D152" s="290" t="s">
        <v>297</v>
      </c>
      <c r="E152" s="257">
        <v>2100000</v>
      </c>
      <c r="F152" s="267">
        <v>1</v>
      </c>
      <c r="G152" s="258">
        <f t="shared" si="4"/>
        <v>2100000</v>
      </c>
    </row>
    <row r="153" spans="2:9">
      <c r="C153" s="226">
        <v>6</v>
      </c>
      <c r="D153" s="290" t="s">
        <v>298</v>
      </c>
      <c r="E153" s="257">
        <v>3500000</v>
      </c>
      <c r="F153" s="267">
        <v>1</v>
      </c>
      <c r="G153" s="258">
        <f t="shared" si="4"/>
        <v>3500000</v>
      </c>
    </row>
    <row r="154" spans="2:9">
      <c r="C154" s="226">
        <v>7</v>
      </c>
      <c r="D154" s="290" t="s">
        <v>299</v>
      </c>
      <c r="E154" s="257">
        <v>2300000</v>
      </c>
      <c r="F154" s="267">
        <v>5</v>
      </c>
      <c r="G154" s="258">
        <f t="shared" si="4"/>
        <v>11500000</v>
      </c>
    </row>
    <row r="155" spans="2:9">
      <c r="C155" s="226">
        <v>8</v>
      </c>
      <c r="D155" s="290" t="s">
        <v>300</v>
      </c>
      <c r="E155" s="257">
        <v>1500000</v>
      </c>
      <c r="F155" s="267">
        <v>15</v>
      </c>
      <c r="G155" s="258">
        <f t="shared" si="4"/>
        <v>22500000</v>
      </c>
    </row>
    <row r="156" spans="2:9">
      <c r="C156" s="226">
        <v>9</v>
      </c>
      <c r="D156" s="290" t="s">
        <v>301</v>
      </c>
      <c r="E156" s="257">
        <v>1000000</v>
      </c>
      <c r="F156" s="267">
        <v>15</v>
      </c>
      <c r="G156" s="258">
        <f t="shared" si="4"/>
        <v>15000000</v>
      </c>
    </row>
    <row r="157" spans="2:9">
      <c r="C157" s="226">
        <v>10</v>
      </c>
      <c r="D157" s="290" t="s">
        <v>302</v>
      </c>
      <c r="E157" s="257">
        <v>1100000</v>
      </c>
      <c r="F157" s="267">
        <v>2</v>
      </c>
      <c r="G157" s="258">
        <f t="shared" si="4"/>
        <v>2200000</v>
      </c>
    </row>
    <row r="158" spans="2:9">
      <c r="C158" s="226">
        <v>11</v>
      </c>
      <c r="D158" s="290" t="s">
        <v>303</v>
      </c>
      <c r="E158" s="257">
        <v>1800000</v>
      </c>
      <c r="F158" s="267">
        <v>2</v>
      </c>
      <c r="G158" s="258">
        <f t="shared" si="4"/>
        <v>3600000</v>
      </c>
    </row>
    <row r="159" spans="2:9">
      <c r="C159" s="226">
        <v>12</v>
      </c>
      <c r="D159" s="290" t="s">
        <v>304</v>
      </c>
      <c r="E159" s="257">
        <v>1600000</v>
      </c>
      <c r="F159" s="267">
        <v>1</v>
      </c>
      <c r="G159" s="258">
        <f t="shared" si="4"/>
        <v>1600000</v>
      </c>
    </row>
    <row r="160" spans="2:9">
      <c r="C160" s="226">
        <v>13</v>
      </c>
      <c r="D160" s="235"/>
      <c r="E160" s="257"/>
      <c r="F160" s="267"/>
      <c r="G160" s="258">
        <f t="shared" si="4"/>
        <v>0</v>
      </c>
    </row>
    <row r="161" spans="1:9">
      <c r="C161" s="227" t="s">
        <v>159</v>
      </c>
      <c r="D161" s="227"/>
      <c r="E161" s="259"/>
      <c r="F161" s="268"/>
      <c r="G161" s="260">
        <f>SUM(G148:G160)</f>
        <v>81200000</v>
      </c>
    </row>
    <row r="162" spans="1:9">
      <c r="B162" s="231"/>
      <c r="C162" s="233"/>
      <c r="D162" s="233"/>
      <c r="E162" s="269"/>
      <c r="F162" s="270"/>
      <c r="G162" s="269"/>
    </row>
    <row r="163" spans="1:9">
      <c r="B163" s="58">
        <v>3.2</v>
      </c>
      <c r="C163" s="58" t="s">
        <v>189</v>
      </c>
      <c r="D163" s="58"/>
      <c r="E163" s="263"/>
      <c r="F163" s="274"/>
      <c r="G163" s="263"/>
    </row>
    <row r="164" spans="1:9">
      <c r="C164" s="226" t="s">
        <v>143</v>
      </c>
      <c r="D164" s="226" t="s">
        <v>305</v>
      </c>
      <c r="E164" s="257">
        <v>500000</v>
      </c>
      <c r="F164" s="267">
        <v>2</v>
      </c>
      <c r="G164" s="258">
        <f>E164*F164</f>
        <v>1000000</v>
      </c>
      <c r="I164" t="s">
        <v>268</v>
      </c>
    </row>
    <row r="165" spans="1:9">
      <c r="C165" s="226" t="s">
        <v>150</v>
      </c>
      <c r="D165" s="226"/>
      <c r="E165" s="257"/>
      <c r="F165" s="267"/>
      <c r="G165" s="258">
        <f>E165*F165</f>
        <v>0</v>
      </c>
    </row>
    <row r="166" spans="1:9">
      <c r="C166" s="226" t="s">
        <v>151</v>
      </c>
      <c r="D166" s="226"/>
      <c r="E166" s="257"/>
      <c r="F166" s="267"/>
      <c r="G166" s="258">
        <f>E166*F166</f>
        <v>0</v>
      </c>
    </row>
    <row r="167" spans="1:9">
      <c r="C167" s="226" t="s">
        <v>152</v>
      </c>
      <c r="D167" s="226"/>
      <c r="E167" s="257"/>
      <c r="F167" s="267"/>
      <c r="G167" s="258">
        <f>E167*F167</f>
        <v>0</v>
      </c>
    </row>
    <row r="168" spans="1:9">
      <c r="C168" s="227" t="s">
        <v>159</v>
      </c>
      <c r="D168" s="227"/>
      <c r="E168" s="259"/>
      <c r="F168" s="268"/>
      <c r="G168" s="260">
        <f>SUM(G164:G167)</f>
        <v>1000000</v>
      </c>
    </row>
    <row r="169" spans="1:9">
      <c r="C169" s="228" t="s">
        <v>180</v>
      </c>
      <c r="D169" s="228"/>
      <c r="E169" s="261"/>
      <c r="F169" s="281"/>
      <c r="G169" s="262">
        <f>G161+G168</f>
        <v>82200000</v>
      </c>
    </row>
    <row r="170" spans="1:9">
      <c r="C170" s="233"/>
      <c r="D170" s="233"/>
      <c r="E170" s="269"/>
      <c r="F170" s="270"/>
      <c r="G170" s="284"/>
    </row>
    <row r="171" spans="1:9" ht="18">
      <c r="A171" s="224" t="s">
        <v>190</v>
      </c>
      <c r="B171" s="224" t="s">
        <v>191</v>
      </c>
      <c r="C171" s="224"/>
      <c r="D171" s="224"/>
      <c r="E171" s="264"/>
      <c r="F171" s="282"/>
      <c r="G171" s="263"/>
    </row>
    <row r="172" spans="1:9">
      <c r="E172" s="263"/>
      <c r="F172" s="274"/>
      <c r="G172" s="263"/>
    </row>
    <row r="173" spans="1:9">
      <c r="B173" s="58" t="s">
        <v>192</v>
      </c>
      <c r="C173" s="58"/>
      <c r="D173" s="58"/>
      <c r="E173" s="265"/>
      <c r="F173" s="283"/>
      <c r="G173" s="263"/>
    </row>
    <row r="174" spans="1:9" ht="13.5" thickBot="1">
      <c r="B174" s="225"/>
      <c r="C174" s="225"/>
      <c r="D174" s="225"/>
      <c r="E174" s="266" t="s">
        <v>164</v>
      </c>
      <c r="F174" s="279" t="s">
        <v>165</v>
      </c>
      <c r="G174" s="266" t="s">
        <v>166</v>
      </c>
    </row>
    <row r="175" spans="1:9">
      <c r="B175" s="58">
        <v>4.0999999999999996</v>
      </c>
      <c r="C175" s="58" t="s">
        <v>193</v>
      </c>
      <c r="D175" s="58"/>
      <c r="E175" s="263"/>
      <c r="F175" s="274"/>
      <c r="G175" s="263"/>
      <c r="I175" t="s">
        <v>269</v>
      </c>
    </row>
    <row r="176" spans="1:9">
      <c r="C176" s="226" t="s">
        <v>143</v>
      </c>
      <c r="D176" s="226" t="s">
        <v>306</v>
      </c>
      <c r="E176" s="257">
        <v>7500000</v>
      </c>
      <c r="F176" s="267">
        <v>1</v>
      </c>
      <c r="G176" s="258">
        <f t="shared" ref="G176:G181" si="5">E176*F176</f>
        <v>7500000</v>
      </c>
    </row>
    <row r="177" spans="2:7">
      <c r="C177" s="226" t="s">
        <v>150</v>
      </c>
      <c r="D177" s="226"/>
      <c r="E177" s="257"/>
      <c r="F177" s="267"/>
      <c r="G177" s="258">
        <f t="shared" si="5"/>
        <v>0</v>
      </c>
    </row>
    <row r="178" spans="2:7">
      <c r="C178" s="226" t="s">
        <v>151</v>
      </c>
      <c r="D178" s="226"/>
      <c r="E178" s="257"/>
      <c r="F178" s="267"/>
      <c r="G178" s="258">
        <f t="shared" si="5"/>
        <v>0</v>
      </c>
    </row>
    <row r="179" spans="2:7">
      <c r="C179" s="226" t="s">
        <v>152</v>
      </c>
      <c r="D179" s="226"/>
      <c r="E179" s="257"/>
      <c r="F179" s="267"/>
      <c r="G179" s="258">
        <f t="shared" si="5"/>
        <v>0</v>
      </c>
    </row>
    <row r="180" spans="2:7">
      <c r="C180" s="226" t="s">
        <v>153</v>
      </c>
      <c r="D180" s="226"/>
      <c r="E180" s="257"/>
      <c r="F180" s="267"/>
      <c r="G180" s="258">
        <f t="shared" si="5"/>
        <v>0</v>
      </c>
    </row>
    <row r="181" spans="2:7">
      <c r="C181" s="226" t="s">
        <v>154</v>
      </c>
      <c r="D181" s="226"/>
      <c r="E181" s="257"/>
      <c r="F181" s="267"/>
      <c r="G181" s="258">
        <f t="shared" si="5"/>
        <v>0</v>
      </c>
    </row>
    <row r="182" spans="2:7">
      <c r="C182" s="227" t="s">
        <v>159</v>
      </c>
      <c r="D182" s="227"/>
      <c r="E182" s="259"/>
      <c r="F182" s="268"/>
      <c r="G182" s="260">
        <f>SUM(G176:G181)</f>
        <v>7500000</v>
      </c>
    </row>
    <row r="183" spans="2:7">
      <c r="B183" s="231"/>
      <c r="C183" s="233"/>
      <c r="D183" s="233"/>
      <c r="E183" s="269"/>
      <c r="F183" s="270"/>
      <c r="G183" s="269"/>
    </row>
    <row r="184" spans="2:7" ht="13.5" thickBot="1">
      <c r="B184" s="225"/>
      <c r="C184" s="225"/>
      <c r="D184" s="225"/>
      <c r="E184" s="266"/>
      <c r="F184" s="279"/>
      <c r="G184" s="266"/>
    </row>
    <row r="185" spans="2:7">
      <c r="B185" s="58">
        <v>4.2</v>
      </c>
      <c r="C185" s="58" t="s">
        <v>194</v>
      </c>
      <c r="D185" s="58"/>
      <c r="E185" s="263"/>
      <c r="F185" s="274"/>
      <c r="G185" s="263"/>
    </row>
    <row r="186" spans="2:7">
      <c r="C186" s="226" t="s">
        <v>143</v>
      </c>
      <c r="D186" s="226"/>
      <c r="E186" s="257"/>
      <c r="F186" s="267"/>
      <c r="G186" s="258">
        <f>E186</f>
        <v>0</v>
      </c>
    </row>
    <row r="187" spans="2:7">
      <c r="C187" s="226" t="s">
        <v>150</v>
      </c>
      <c r="D187" s="226"/>
      <c r="E187" s="257"/>
      <c r="F187" s="267"/>
      <c r="G187" s="258">
        <f>E187</f>
        <v>0</v>
      </c>
    </row>
    <row r="188" spans="2:7">
      <c r="C188" s="227" t="s">
        <v>159</v>
      </c>
      <c r="D188" s="227"/>
      <c r="E188" s="259"/>
      <c r="F188" s="268"/>
      <c r="G188" s="260">
        <f>SUM(G186:G187)</f>
        <v>0</v>
      </c>
    </row>
    <row r="189" spans="2:7">
      <c r="C189" s="228" t="s">
        <v>180</v>
      </c>
      <c r="D189" s="228"/>
      <c r="E189" s="261"/>
      <c r="F189" s="281"/>
      <c r="G189" s="262">
        <f>G182+G188</f>
        <v>7500000</v>
      </c>
    </row>
    <row r="190" spans="2:7">
      <c r="E190" s="247"/>
      <c r="F190" s="249"/>
      <c r="G190" s="247"/>
    </row>
    <row r="191" spans="2:7">
      <c r="D191" s="58" t="s">
        <v>255</v>
      </c>
      <c r="E191" s="248">
        <f>G19+G141+G169+G189</f>
        <v>8494897500</v>
      </c>
      <c r="F191" s="249"/>
      <c r="G191" s="247"/>
    </row>
    <row r="192" spans="2:7">
      <c r="E192" s="247"/>
      <c r="F192" s="249"/>
      <c r="G192" s="247"/>
    </row>
    <row r="193" spans="5:7">
      <c r="E193" s="247"/>
      <c r="F193" s="249"/>
      <c r="G193" s="247"/>
    </row>
    <row r="194" spans="5:7">
      <c r="E194" s="247"/>
      <c r="F194" s="249"/>
      <c r="G194" s="247"/>
    </row>
    <row r="195" spans="5:7">
      <c r="E195" s="247"/>
      <c r="F195" s="249"/>
      <c r="G195" s="247"/>
    </row>
    <row r="196" spans="5:7">
      <c r="E196" s="247"/>
      <c r="F196" s="249"/>
      <c r="G196" s="247"/>
    </row>
    <row r="197" spans="5:7">
      <c r="E197" s="247"/>
      <c r="F197" s="249"/>
      <c r="G197" s="247"/>
    </row>
    <row r="198" spans="5:7">
      <c r="E198" s="247"/>
      <c r="F198" s="249"/>
      <c r="G198" s="247"/>
    </row>
    <row r="199" spans="5:7">
      <c r="E199" s="247"/>
      <c r="F199" s="249"/>
      <c r="G199" s="247"/>
    </row>
    <row r="200" spans="5:7">
      <c r="E200" s="247"/>
      <c r="F200" s="249"/>
      <c r="G200" s="247"/>
    </row>
    <row r="201" spans="5:7">
      <c r="E201" s="247"/>
      <c r="F201" s="249"/>
      <c r="G201" s="247"/>
    </row>
    <row r="202" spans="5:7">
      <c r="E202" s="247"/>
      <c r="F202" s="249"/>
      <c r="G202" s="247"/>
    </row>
    <row r="203" spans="5:7">
      <c r="E203" s="247"/>
      <c r="F203" s="249"/>
      <c r="G203" s="247"/>
    </row>
    <row r="204" spans="5:7">
      <c r="E204" s="247"/>
      <c r="F204" s="249"/>
      <c r="G204" s="247"/>
    </row>
    <row r="205" spans="5:7">
      <c r="E205" s="247"/>
      <c r="F205" s="249"/>
      <c r="G205" s="247"/>
    </row>
    <row r="206" spans="5:7">
      <c r="E206" s="247"/>
      <c r="F206" s="249"/>
      <c r="G206" s="247"/>
    </row>
    <row r="207" spans="5:7">
      <c r="E207" s="247"/>
      <c r="F207" s="249"/>
      <c r="G207" s="247"/>
    </row>
    <row r="208" spans="5:7">
      <c r="E208" s="247"/>
      <c r="F208" s="249"/>
      <c r="G208" s="247"/>
    </row>
    <row r="209" spans="5:7">
      <c r="E209" s="247"/>
      <c r="F209" s="249"/>
      <c r="G209" s="247"/>
    </row>
    <row r="210" spans="5:7">
      <c r="E210" s="247"/>
      <c r="F210" s="249"/>
      <c r="G210" s="247"/>
    </row>
    <row r="211" spans="5:7">
      <c r="E211" s="247"/>
      <c r="F211" s="249"/>
      <c r="G211" s="247"/>
    </row>
    <row r="212" spans="5:7">
      <c r="E212" s="247"/>
      <c r="F212" s="249"/>
      <c r="G212" s="247"/>
    </row>
    <row r="213" spans="5:7">
      <c r="E213" s="247"/>
      <c r="F213" s="249"/>
      <c r="G213" s="247"/>
    </row>
    <row r="214" spans="5:7">
      <c r="E214" s="247"/>
      <c r="F214" s="249"/>
      <c r="G214" s="247"/>
    </row>
    <row r="215" spans="5:7">
      <c r="E215" s="247"/>
      <c r="F215" s="249"/>
      <c r="G215" s="247"/>
    </row>
    <row r="216" spans="5:7">
      <c r="E216" s="247"/>
      <c r="F216" s="249"/>
      <c r="G216" s="247"/>
    </row>
    <row r="217" spans="5:7">
      <c r="E217" s="247"/>
      <c r="F217" s="249"/>
      <c r="G217" s="247"/>
    </row>
    <row r="218" spans="5:7">
      <c r="E218" s="247"/>
      <c r="F218" s="249"/>
      <c r="G218" s="247"/>
    </row>
    <row r="219" spans="5:7">
      <c r="E219" s="247"/>
      <c r="F219" s="249"/>
      <c r="G219" s="247"/>
    </row>
    <row r="220" spans="5:7">
      <c r="E220" s="247"/>
      <c r="F220" s="249"/>
      <c r="G220" s="247"/>
    </row>
    <row r="221" spans="5:7">
      <c r="E221" s="247"/>
      <c r="F221" s="249"/>
      <c r="G221" s="247"/>
    </row>
    <row r="222" spans="5:7">
      <c r="E222" s="247"/>
      <c r="F222" s="249"/>
      <c r="G222" s="247"/>
    </row>
    <row r="223" spans="5:7">
      <c r="E223" s="247"/>
      <c r="F223" s="249"/>
      <c r="G223" s="247"/>
    </row>
    <row r="224" spans="5:7">
      <c r="E224" s="247"/>
      <c r="F224" s="249"/>
      <c r="G224" s="247"/>
    </row>
    <row r="225" spans="5:7">
      <c r="E225" s="247"/>
      <c r="F225" s="249"/>
      <c r="G225" s="247"/>
    </row>
    <row r="226" spans="5:7">
      <c r="E226" s="247"/>
      <c r="F226" s="249"/>
      <c r="G226" s="247"/>
    </row>
    <row r="227" spans="5:7">
      <c r="E227" s="247"/>
      <c r="F227" s="249"/>
      <c r="G227" s="247"/>
    </row>
    <row r="228" spans="5:7">
      <c r="E228" s="247"/>
      <c r="F228" s="249"/>
      <c r="G228" s="247"/>
    </row>
    <row r="229" spans="5:7">
      <c r="E229" s="247"/>
      <c r="F229" s="249"/>
      <c r="G229" s="247"/>
    </row>
    <row r="230" spans="5:7">
      <c r="E230" s="247"/>
      <c r="F230" s="249"/>
      <c r="G230" s="247"/>
    </row>
    <row r="231" spans="5:7">
      <c r="E231" s="247"/>
      <c r="F231" s="249"/>
      <c r="G231" s="247"/>
    </row>
    <row r="232" spans="5:7">
      <c r="E232" s="247"/>
      <c r="F232" s="249"/>
      <c r="G232" s="247"/>
    </row>
    <row r="233" spans="5:7">
      <c r="E233" s="247"/>
      <c r="F233" s="249"/>
      <c r="G233" s="247"/>
    </row>
    <row r="234" spans="5:7">
      <c r="E234" s="247"/>
      <c r="F234" s="249"/>
      <c r="G234" s="247"/>
    </row>
    <row r="235" spans="5:7">
      <c r="E235" s="247"/>
      <c r="F235" s="249"/>
      <c r="G235" s="247"/>
    </row>
    <row r="236" spans="5:7">
      <c r="E236" s="247"/>
      <c r="F236" s="249"/>
      <c r="G236" s="247"/>
    </row>
    <row r="237" spans="5:7">
      <c r="E237" s="247"/>
      <c r="F237" s="249"/>
      <c r="G237" s="247"/>
    </row>
    <row r="238" spans="5:7">
      <c r="E238" s="247"/>
      <c r="F238" s="249"/>
      <c r="G238" s="247"/>
    </row>
    <row r="239" spans="5:7">
      <c r="E239" s="247"/>
      <c r="F239" s="249"/>
      <c r="G239" s="247"/>
    </row>
    <row r="240" spans="5:7">
      <c r="E240" s="247"/>
      <c r="F240" s="249"/>
      <c r="G240" s="247"/>
    </row>
    <row r="241" spans="5:7">
      <c r="E241" s="247"/>
      <c r="F241" s="249"/>
      <c r="G241" s="247"/>
    </row>
    <row r="242" spans="5:7">
      <c r="E242" s="247"/>
      <c r="F242" s="249"/>
      <c r="G242" s="247"/>
    </row>
    <row r="243" spans="5:7">
      <c r="E243" s="247"/>
      <c r="F243" s="249"/>
      <c r="G243" s="247"/>
    </row>
    <row r="244" spans="5:7">
      <c r="E244" s="247"/>
      <c r="F244" s="249"/>
      <c r="G244" s="247"/>
    </row>
    <row r="245" spans="5:7">
      <c r="E245" s="247"/>
      <c r="F245" s="249"/>
      <c r="G245" s="247"/>
    </row>
    <row r="246" spans="5:7">
      <c r="E246" s="247"/>
      <c r="F246" s="249"/>
      <c r="G246" s="247"/>
    </row>
    <row r="247" spans="5:7">
      <c r="E247" s="247"/>
      <c r="F247" s="249"/>
      <c r="G247" s="247"/>
    </row>
    <row r="248" spans="5:7">
      <c r="E248" s="247"/>
      <c r="F248" s="249"/>
      <c r="G248" s="247"/>
    </row>
    <row r="249" spans="5:7">
      <c r="E249" s="247"/>
      <c r="F249" s="249"/>
      <c r="G249" s="247"/>
    </row>
    <row r="250" spans="5:7">
      <c r="E250" s="247"/>
      <c r="F250" s="249"/>
      <c r="G250" s="247"/>
    </row>
    <row r="251" spans="5:7">
      <c r="E251" s="247"/>
      <c r="F251" s="249"/>
      <c r="G251" s="247"/>
    </row>
    <row r="252" spans="5:7">
      <c r="E252" s="247"/>
      <c r="F252" s="249"/>
      <c r="G252" s="247"/>
    </row>
    <row r="253" spans="5:7">
      <c r="E253" s="247"/>
      <c r="F253" s="249"/>
      <c r="G253" s="247"/>
    </row>
    <row r="254" spans="5:7">
      <c r="E254" s="247"/>
      <c r="F254" s="249"/>
      <c r="G254" s="247"/>
    </row>
    <row r="255" spans="5:7">
      <c r="E255" s="247"/>
      <c r="F255" s="249"/>
      <c r="G255" s="247"/>
    </row>
    <row r="256" spans="5:7">
      <c r="E256" s="247"/>
      <c r="F256" s="249"/>
      <c r="G256" s="247"/>
    </row>
    <row r="257" spans="5:7">
      <c r="E257" s="247"/>
      <c r="F257" s="249"/>
      <c r="G257" s="247"/>
    </row>
    <row r="258" spans="5:7">
      <c r="E258" s="247"/>
      <c r="F258" s="249"/>
      <c r="G258" s="247"/>
    </row>
    <row r="259" spans="5:7">
      <c r="E259" s="247"/>
      <c r="F259" s="249"/>
      <c r="G259" s="247"/>
    </row>
    <row r="260" spans="5:7">
      <c r="E260" s="247"/>
      <c r="F260" s="249"/>
      <c r="G260" s="247"/>
    </row>
    <row r="261" spans="5:7">
      <c r="E261" s="247"/>
      <c r="F261" s="249"/>
      <c r="G261" s="247"/>
    </row>
    <row r="262" spans="5:7">
      <c r="E262" s="247"/>
      <c r="F262" s="249"/>
      <c r="G262" s="247"/>
    </row>
    <row r="263" spans="5:7">
      <c r="E263" s="247"/>
      <c r="F263" s="249"/>
      <c r="G263" s="247"/>
    </row>
    <row r="264" spans="5:7">
      <c r="E264" s="247"/>
      <c r="F264" s="249"/>
      <c r="G264" s="247"/>
    </row>
    <row r="265" spans="5:7">
      <c r="E265" s="247"/>
      <c r="F265" s="249"/>
      <c r="G265" s="247"/>
    </row>
    <row r="266" spans="5:7">
      <c r="E266" s="247"/>
      <c r="F266" s="249"/>
      <c r="G266" s="247"/>
    </row>
    <row r="267" spans="5:7">
      <c r="E267" s="247"/>
      <c r="F267" s="249"/>
      <c r="G267" s="247"/>
    </row>
    <row r="268" spans="5:7">
      <c r="E268" s="247"/>
      <c r="F268" s="249"/>
      <c r="G268" s="247"/>
    </row>
    <row r="269" spans="5:7">
      <c r="E269" s="247"/>
      <c r="F269" s="249"/>
      <c r="G269" s="247"/>
    </row>
    <row r="270" spans="5:7">
      <c r="E270" s="247"/>
      <c r="F270" s="249"/>
      <c r="G270" s="247"/>
    </row>
    <row r="271" spans="5:7">
      <c r="E271" s="247"/>
      <c r="F271" s="249"/>
      <c r="G271" s="247"/>
    </row>
    <row r="272" spans="5:7">
      <c r="E272" s="247"/>
      <c r="F272" s="249"/>
      <c r="G272" s="247"/>
    </row>
    <row r="273" spans="5:7">
      <c r="E273" s="247"/>
      <c r="F273" s="249"/>
      <c r="G273" s="247"/>
    </row>
    <row r="274" spans="5:7">
      <c r="E274" s="247"/>
      <c r="F274" s="249"/>
      <c r="G274" s="247"/>
    </row>
    <row r="275" spans="5:7">
      <c r="E275" s="247"/>
      <c r="F275" s="249"/>
      <c r="G275" s="247"/>
    </row>
    <row r="276" spans="5:7">
      <c r="E276" s="247"/>
      <c r="F276" s="249"/>
      <c r="G276" s="247"/>
    </row>
    <row r="277" spans="5:7">
      <c r="E277" s="247"/>
      <c r="F277" s="249"/>
      <c r="G277" s="247"/>
    </row>
    <row r="278" spans="5:7">
      <c r="E278" s="247"/>
      <c r="F278" s="249"/>
      <c r="G278" s="247"/>
    </row>
    <row r="279" spans="5:7">
      <c r="E279" s="247"/>
      <c r="F279" s="249"/>
      <c r="G279" s="247"/>
    </row>
    <row r="280" spans="5:7">
      <c r="E280" s="247"/>
      <c r="F280" s="249"/>
      <c r="G280" s="247"/>
    </row>
    <row r="281" spans="5:7">
      <c r="E281" s="247"/>
      <c r="F281" s="249"/>
      <c r="G281" s="247"/>
    </row>
    <row r="282" spans="5:7">
      <c r="E282" s="247"/>
      <c r="F282" s="249"/>
      <c r="G282" s="247"/>
    </row>
    <row r="283" spans="5:7">
      <c r="E283" s="247"/>
      <c r="F283" s="249"/>
      <c r="G283" s="247"/>
    </row>
    <row r="284" spans="5:7">
      <c r="E284" s="247"/>
      <c r="F284" s="249"/>
      <c r="G284" s="247"/>
    </row>
    <row r="285" spans="5:7">
      <c r="E285" s="247"/>
      <c r="F285" s="249"/>
      <c r="G285" s="247"/>
    </row>
    <row r="286" spans="5:7">
      <c r="E286" s="247"/>
      <c r="F286" s="249"/>
      <c r="G286" s="247"/>
    </row>
    <row r="287" spans="5:7">
      <c r="E287" s="247"/>
      <c r="F287" s="249"/>
      <c r="G287" s="247"/>
    </row>
    <row r="288" spans="5:7">
      <c r="E288" s="247"/>
      <c r="F288" s="249"/>
      <c r="G288" s="247"/>
    </row>
    <row r="289" spans="5:7">
      <c r="E289" s="247"/>
      <c r="F289" s="249"/>
      <c r="G289" s="247"/>
    </row>
    <row r="290" spans="5:7">
      <c r="E290" s="247"/>
      <c r="F290" s="249"/>
      <c r="G290" s="247"/>
    </row>
    <row r="291" spans="5:7">
      <c r="E291" s="247"/>
      <c r="F291" s="249"/>
      <c r="G291" s="247"/>
    </row>
    <row r="292" spans="5:7">
      <c r="E292" s="247"/>
      <c r="F292" s="249"/>
      <c r="G292" s="247"/>
    </row>
    <row r="293" spans="5:7">
      <c r="E293" s="247"/>
      <c r="F293" s="249"/>
      <c r="G293" s="247"/>
    </row>
    <row r="294" spans="5:7">
      <c r="E294" s="247"/>
      <c r="F294" s="249"/>
      <c r="G294" s="247"/>
    </row>
    <row r="295" spans="5:7">
      <c r="E295" s="247"/>
      <c r="F295" s="249"/>
      <c r="G295" s="247"/>
    </row>
    <row r="296" spans="5:7">
      <c r="E296" s="247"/>
      <c r="F296" s="249"/>
      <c r="G296" s="247"/>
    </row>
    <row r="297" spans="5:7">
      <c r="E297" s="247"/>
      <c r="F297" s="249"/>
      <c r="G297" s="247"/>
    </row>
    <row r="298" spans="5:7">
      <c r="E298" s="247"/>
      <c r="F298" s="249"/>
      <c r="G298" s="247"/>
    </row>
    <row r="299" spans="5:7">
      <c r="E299" s="247"/>
      <c r="F299" s="249"/>
      <c r="G299" s="247"/>
    </row>
    <row r="300" spans="5:7">
      <c r="E300" s="247"/>
      <c r="F300" s="249"/>
      <c r="G300" s="247"/>
    </row>
    <row r="301" spans="5:7">
      <c r="E301" s="247"/>
      <c r="F301" s="249"/>
      <c r="G301" s="247"/>
    </row>
    <row r="302" spans="5:7">
      <c r="E302" s="247"/>
      <c r="F302" s="249"/>
      <c r="G302" s="247"/>
    </row>
    <row r="303" spans="5:7">
      <c r="E303" s="247"/>
      <c r="F303" s="249"/>
      <c r="G303" s="247"/>
    </row>
    <row r="304" spans="5:7">
      <c r="E304" s="247"/>
      <c r="F304" s="249"/>
      <c r="G304" s="247"/>
    </row>
    <row r="305" spans="5:7">
      <c r="E305" s="247"/>
      <c r="F305" s="249"/>
      <c r="G305" s="247"/>
    </row>
    <row r="306" spans="5:7">
      <c r="E306" s="247"/>
      <c r="F306" s="249"/>
      <c r="G306" s="247"/>
    </row>
    <row r="307" spans="5:7">
      <c r="E307" s="247"/>
      <c r="F307" s="249"/>
      <c r="G307" s="247"/>
    </row>
    <row r="308" spans="5:7">
      <c r="E308" s="247"/>
      <c r="F308" s="249"/>
      <c r="G308" s="247"/>
    </row>
    <row r="309" spans="5:7">
      <c r="E309" s="247"/>
      <c r="F309" s="249"/>
      <c r="G309" s="247"/>
    </row>
    <row r="310" spans="5:7">
      <c r="E310" s="247"/>
      <c r="F310" s="249"/>
      <c r="G310" s="247"/>
    </row>
    <row r="311" spans="5:7">
      <c r="E311" s="247"/>
      <c r="F311" s="249"/>
      <c r="G311" s="247"/>
    </row>
    <row r="312" spans="5:7">
      <c r="E312" s="247"/>
      <c r="F312" s="249"/>
      <c r="G312" s="247"/>
    </row>
    <row r="313" spans="5:7">
      <c r="E313" s="247"/>
      <c r="F313" s="249"/>
      <c r="G313" s="247"/>
    </row>
    <row r="314" spans="5:7">
      <c r="E314" s="247"/>
      <c r="F314" s="249"/>
      <c r="G314" s="247"/>
    </row>
    <row r="315" spans="5:7">
      <c r="E315" s="247"/>
      <c r="F315" s="249"/>
      <c r="G315" s="247"/>
    </row>
    <row r="316" spans="5:7">
      <c r="E316" s="247"/>
      <c r="F316" s="249"/>
      <c r="G316" s="247"/>
    </row>
    <row r="317" spans="5:7">
      <c r="E317" s="247"/>
      <c r="F317" s="249"/>
      <c r="G317" s="247"/>
    </row>
    <row r="318" spans="5:7">
      <c r="E318" s="247"/>
      <c r="F318" s="249"/>
      <c r="G318" s="247"/>
    </row>
    <row r="319" spans="5:7">
      <c r="E319" s="247"/>
      <c r="F319" s="249"/>
      <c r="G319" s="247"/>
    </row>
    <row r="320" spans="5:7">
      <c r="E320" s="247"/>
      <c r="F320" s="249"/>
      <c r="G320" s="247"/>
    </row>
    <row r="321" spans="5:7">
      <c r="E321" s="247"/>
      <c r="F321" s="249"/>
      <c r="G321" s="247"/>
    </row>
    <row r="322" spans="5:7">
      <c r="E322" s="247"/>
      <c r="F322" s="249"/>
      <c r="G322" s="247"/>
    </row>
    <row r="323" spans="5:7">
      <c r="E323" s="247"/>
      <c r="F323" s="249"/>
      <c r="G323" s="247"/>
    </row>
    <row r="324" spans="5:7">
      <c r="E324" s="247"/>
      <c r="F324" s="249"/>
      <c r="G324" s="247"/>
    </row>
    <row r="325" spans="5:7">
      <c r="E325" s="247"/>
      <c r="F325" s="249"/>
      <c r="G325" s="247"/>
    </row>
    <row r="326" spans="5:7">
      <c r="E326" s="247"/>
      <c r="F326" s="249"/>
      <c r="G326" s="247"/>
    </row>
    <row r="327" spans="5:7">
      <c r="E327" s="247"/>
      <c r="F327" s="249"/>
      <c r="G327" s="247"/>
    </row>
    <row r="328" spans="5:7">
      <c r="E328" s="247"/>
      <c r="F328" s="249"/>
      <c r="G328" s="247"/>
    </row>
    <row r="329" spans="5:7">
      <c r="E329" s="247"/>
      <c r="F329" s="249"/>
      <c r="G329" s="247"/>
    </row>
    <row r="330" spans="5:7">
      <c r="E330" s="247"/>
      <c r="F330" s="249"/>
      <c r="G330" s="247"/>
    </row>
    <row r="331" spans="5:7">
      <c r="E331" s="247"/>
      <c r="F331" s="249"/>
      <c r="G331" s="247"/>
    </row>
    <row r="332" spans="5:7">
      <c r="E332" s="247"/>
      <c r="F332" s="249"/>
      <c r="G332" s="247"/>
    </row>
    <row r="333" spans="5:7">
      <c r="E333" s="247"/>
      <c r="F333" s="249"/>
      <c r="G333" s="247"/>
    </row>
    <row r="334" spans="5:7">
      <c r="E334" s="247"/>
      <c r="F334" s="249"/>
      <c r="G334" s="247"/>
    </row>
    <row r="335" spans="5:7">
      <c r="E335" s="247"/>
      <c r="F335" s="249"/>
      <c r="G335" s="247"/>
    </row>
    <row r="336" spans="5:7">
      <c r="E336" s="247"/>
      <c r="F336" s="249"/>
      <c r="G336" s="247"/>
    </row>
    <row r="337" spans="5:7">
      <c r="E337" s="247"/>
      <c r="F337" s="249"/>
      <c r="G337" s="247"/>
    </row>
    <row r="338" spans="5:7">
      <c r="E338" s="247"/>
      <c r="F338" s="249"/>
      <c r="G338" s="247"/>
    </row>
    <row r="339" spans="5:7">
      <c r="E339" s="247"/>
      <c r="F339" s="249"/>
      <c r="G339" s="247"/>
    </row>
    <row r="340" spans="5:7">
      <c r="E340" s="247"/>
      <c r="F340" s="249"/>
      <c r="G340" s="247"/>
    </row>
    <row r="341" spans="5:7">
      <c r="E341" s="247"/>
      <c r="F341" s="249"/>
      <c r="G341" s="247"/>
    </row>
    <row r="342" spans="5:7">
      <c r="E342" s="247"/>
      <c r="F342" s="249"/>
      <c r="G342" s="247"/>
    </row>
    <row r="343" spans="5:7">
      <c r="E343" s="247"/>
      <c r="F343" s="249"/>
      <c r="G343" s="247"/>
    </row>
    <row r="344" spans="5:7">
      <c r="E344" s="247"/>
      <c r="F344" s="249"/>
      <c r="G344" s="247"/>
    </row>
    <row r="345" spans="5:7">
      <c r="E345" s="247"/>
      <c r="F345" s="249"/>
      <c r="G345" s="247"/>
    </row>
    <row r="346" spans="5:7">
      <c r="E346" s="247"/>
      <c r="F346" s="249"/>
      <c r="G346" s="247"/>
    </row>
    <row r="347" spans="5:7">
      <c r="E347" s="247"/>
      <c r="F347" s="249"/>
      <c r="G347" s="247"/>
    </row>
    <row r="348" spans="5:7">
      <c r="E348" s="247"/>
      <c r="F348" s="249"/>
      <c r="G348" s="247"/>
    </row>
    <row r="349" spans="5:7">
      <c r="E349" s="247"/>
      <c r="F349" s="249"/>
      <c r="G349" s="247"/>
    </row>
    <row r="350" spans="5:7">
      <c r="E350" s="247"/>
      <c r="F350" s="249"/>
      <c r="G350" s="247"/>
    </row>
    <row r="351" spans="5:7">
      <c r="E351" s="247"/>
      <c r="F351" s="249"/>
      <c r="G351" s="247"/>
    </row>
    <row r="352" spans="5:7">
      <c r="E352" s="247"/>
      <c r="F352" s="249"/>
      <c r="G352" s="247"/>
    </row>
    <row r="353" spans="5:7">
      <c r="E353" s="247"/>
      <c r="F353" s="249"/>
      <c r="G353" s="247"/>
    </row>
    <row r="354" spans="5:7">
      <c r="E354" s="247"/>
      <c r="F354" s="249"/>
      <c r="G354" s="247"/>
    </row>
    <row r="355" spans="5:7">
      <c r="E355" s="247"/>
      <c r="F355" s="249"/>
      <c r="G355" s="247"/>
    </row>
    <row r="356" spans="5:7">
      <c r="E356" s="247"/>
      <c r="F356" s="249"/>
      <c r="G356" s="247"/>
    </row>
    <row r="357" spans="5:7">
      <c r="E357" s="247"/>
      <c r="F357" s="249"/>
      <c r="G357" s="247"/>
    </row>
    <row r="358" spans="5:7">
      <c r="E358" s="247"/>
      <c r="F358" s="249"/>
      <c r="G358" s="247"/>
    </row>
    <row r="359" spans="5:7">
      <c r="E359" s="247"/>
      <c r="F359" s="249"/>
      <c r="G359" s="247"/>
    </row>
    <row r="360" spans="5:7">
      <c r="E360" s="247"/>
      <c r="F360" s="249"/>
      <c r="G360" s="247"/>
    </row>
    <row r="361" spans="5:7">
      <c r="E361" s="247"/>
      <c r="F361" s="249"/>
      <c r="G361" s="247"/>
    </row>
    <row r="362" spans="5:7">
      <c r="E362" s="247"/>
      <c r="F362" s="249"/>
      <c r="G362" s="247"/>
    </row>
    <row r="363" spans="5:7">
      <c r="E363" s="247"/>
      <c r="F363" s="249"/>
      <c r="G363" s="247"/>
    </row>
    <row r="364" spans="5:7">
      <c r="E364" s="247"/>
      <c r="F364" s="249"/>
      <c r="G364" s="247"/>
    </row>
    <row r="365" spans="5:7">
      <c r="E365" s="247"/>
      <c r="F365" s="249"/>
      <c r="G365" s="247"/>
    </row>
    <row r="366" spans="5:7">
      <c r="E366" s="247"/>
      <c r="F366" s="249"/>
      <c r="G366" s="247"/>
    </row>
    <row r="367" spans="5:7">
      <c r="E367" s="247"/>
      <c r="F367" s="249"/>
      <c r="G367" s="247"/>
    </row>
    <row r="368" spans="5:7">
      <c r="E368" s="247"/>
      <c r="F368" s="249"/>
      <c r="G368" s="247"/>
    </row>
    <row r="369" spans="5:7">
      <c r="E369" s="247"/>
      <c r="F369" s="249"/>
      <c r="G369" s="247"/>
    </row>
    <row r="370" spans="5:7">
      <c r="E370" s="247"/>
      <c r="F370" s="249"/>
      <c r="G370" s="247"/>
    </row>
    <row r="371" spans="5:7">
      <c r="E371" s="247"/>
      <c r="F371" s="249"/>
      <c r="G371" s="247"/>
    </row>
    <row r="372" spans="5:7">
      <c r="E372" s="247"/>
      <c r="F372" s="249"/>
      <c r="G372" s="247"/>
    </row>
    <row r="373" spans="5:7">
      <c r="E373" s="247"/>
      <c r="F373" s="249"/>
      <c r="G373" s="247"/>
    </row>
    <row r="374" spans="5:7">
      <c r="E374" s="247"/>
      <c r="F374" s="249"/>
      <c r="G374" s="247"/>
    </row>
    <row r="375" spans="5:7">
      <c r="E375" s="247"/>
      <c r="F375" s="249"/>
      <c r="G375" s="247"/>
    </row>
    <row r="376" spans="5:7">
      <c r="E376" s="247"/>
      <c r="F376" s="249"/>
      <c r="G376" s="247"/>
    </row>
    <row r="377" spans="5:7">
      <c r="E377" s="247"/>
      <c r="F377" s="249"/>
      <c r="G377" s="247"/>
    </row>
    <row r="378" spans="5:7">
      <c r="E378" s="247"/>
      <c r="F378" s="249"/>
      <c r="G378" s="247"/>
    </row>
    <row r="379" spans="5:7">
      <c r="E379" s="247"/>
      <c r="F379" s="249"/>
      <c r="G379" s="247"/>
    </row>
    <row r="380" spans="5:7">
      <c r="E380" s="247"/>
      <c r="F380" s="249"/>
      <c r="G380" s="247"/>
    </row>
    <row r="381" spans="5:7">
      <c r="E381" s="247"/>
      <c r="F381" s="249"/>
      <c r="G381" s="247"/>
    </row>
    <row r="382" spans="5:7">
      <c r="E382" s="247"/>
      <c r="F382" s="249"/>
      <c r="G382" s="247"/>
    </row>
    <row r="383" spans="5:7">
      <c r="E383" s="247"/>
      <c r="F383" s="249"/>
      <c r="G383" s="247"/>
    </row>
    <row r="384" spans="5:7">
      <c r="E384" s="247"/>
      <c r="F384" s="249"/>
      <c r="G384" s="247"/>
    </row>
    <row r="385" spans="5:7">
      <c r="E385" s="247"/>
      <c r="F385" s="249"/>
      <c r="G385" s="247"/>
    </row>
    <row r="386" spans="5:7">
      <c r="E386" s="247"/>
      <c r="F386" s="249"/>
      <c r="G386" s="247"/>
    </row>
    <row r="387" spans="5:7">
      <c r="E387" s="247"/>
      <c r="F387" s="249"/>
      <c r="G387" s="247"/>
    </row>
    <row r="388" spans="5:7">
      <c r="E388" s="247"/>
      <c r="F388" s="249"/>
      <c r="G388" s="247"/>
    </row>
    <row r="389" spans="5:7">
      <c r="E389" s="247"/>
      <c r="F389" s="249"/>
      <c r="G389" s="247"/>
    </row>
    <row r="390" spans="5:7">
      <c r="E390" s="247"/>
      <c r="F390" s="249"/>
      <c r="G390" s="247"/>
    </row>
    <row r="391" spans="5:7">
      <c r="E391" s="247"/>
      <c r="F391" s="249"/>
      <c r="G391" s="247"/>
    </row>
    <row r="392" spans="5:7">
      <c r="E392" s="247"/>
      <c r="F392" s="249"/>
      <c r="G392" s="247"/>
    </row>
    <row r="393" spans="5:7">
      <c r="E393" s="247"/>
      <c r="F393" s="249"/>
      <c r="G393" s="247"/>
    </row>
    <row r="394" spans="5:7">
      <c r="E394" s="247"/>
      <c r="F394" s="249"/>
      <c r="G394" s="247"/>
    </row>
    <row r="395" spans="5:7">
      <c r="E395" s="247"/>
      <c r="F395" s="249"/>
      <c r="G395" s="247"/>
    </row>
    <row r="396" spans="5:7">
      <c r="E396" s="247"/>
      <c r="F396" s="249"/>
      <c r="G396" s="247"/>
    </row>
    <row r="397" spans="5:7">
      <c r="E397" s="247"/>
      <c r="F397" s="249"/>
      <c r="G397" s="247"/>
    </row>
    <row r="398" spans="5:7">
      <c r="E398" s="247"/>
      <c r="F398" s="249"/>
      <c r="G398" s="247"/>
    </row>
    <row r="399" spans="5:7">
      <c r="E399" s="247"/>
      <c r="F399" s="249"/>
      <c r="G399" s="247"/>
    </row>
    <row r="400" spans="5:7">
      <c r="E400" s="247"/>
      <c r="F400" s="249"/>
      <c r="G400" s="247"/>
    </row>
    <row r="401" spans="5:7">
      <c r="E401" s="247"/>
      <c r="F401" s="249"/>
      <c r="G401" s="247"/>
    </row>
    <row r="402" spans="5:7">
      <c r="E402" s="247"/>
      <c r="F402" s="249"/>
      <c r="G402" s="247"/>
    </row>
    <row r="403" spans="5:7">
      <c r="E403" s="247"/>
      <c r="F403" s="249"/>
      <c r="G403" s="247"/>
    </row>
    <row r="404" spans="5:7">
      <c r="E404" s="247"/>
      <c r="F404" s="249"/>
      <c r="G404" s="247"/>
    </row>
    <row r="405" spans="5:7">
      <c r="E405" s="247"/>
      <c r="F405" s="249"/>
      <c r="G405" s="247"/>
    </row>
    <row r="406" spans="5:7">
      <c r="E406" s="247"/>
      <c r="F406" s="249"/>
      <c r="G406" s="247"/>
    </row>
    <row r="407" spans="5:7">
      <c r="E407" s="247"/>
      <c r="F407" s="249"/>
      <c r="G407" s="247"/>
    </row>
    <row r="408" spans="5:7">
      <c r="E408" s="247"/>
      <c r="F408" s="249"/>
      <c r="G408" s="247"/>
    </row>
    <row r="409" spans="5:7">
      <c r="E409" s="247"/>
      <c r="F409" s="249"/>
      <c r="G409" s="247"/>
    </row>
    <row r="410" spans="5:7">
      <c r="E410" s="247"/>
      <c r="F410" s="249"/>
      <c r="G410" s="247"/>
    </row>
    <row r="411" spans="5:7">
      <c r="E411" s="247"/>
      <c r="F411" s="249"/>
      <c r="G411" s="247"/>
    </row>
    <row r="412" spans="5:7">
      <c r="E412" s="247"/>
      <c r="F412" s="249"/>
      <c r="G412" s="247"/>
    </row>
    <row r="413" spans="5:7">
      <c r="E413" s="247"/>
      <c r="F413" s="249"/>
      <c r="G413" s="247"/>
    </row>
    <row r="414" spans="5:7">
      <c r="E414" s="247"/>
      <c r="F414" s="249"/>
      <c r="G414" s="247"/>
    </row>
    <row r="415" spans="5:7">
      <c r="E415" s="247"/>
      <c r="F415" s="249"/>
      <c r="G415" s="247"/>
    </row>
    <row r="416" spans="5:7">
      <c r="E416" s="247"/>
      <c r="F416" s="249"/>
      <c r="G416" s="247"/>
    </row>
    <row r="417" spans="5:7">
      <c r="E417" s="247"/>
      <c r="F417" s="249"/>
      <c r="G417" s="247"/>
    </row>
    <row r="418" spans="5:7">
      <c r="E418" s="247"/>
      <c r="F418" s="249"/>
      <c r="G418" s="247"/>
    </row>
    <row r="419" spans="5:7">
      <c r="E419" s="247"/>
      <c r="F419" s="249"/>
      <c r="G419" s="247"/>
    </row>
    <row r="420" spans="5:7">
      <c r="E420" s="247"/>
      <c r="F420" s="249"/>
      <c r="G420" s="247"/>
    </row>
    <row r="421" spans="5:7">
      <c r="E421" s="247"/>
      <c r="F421" s="249"/>
      <c r="G421" s="247"/>
    </row>
    <row r="422" spans="5:7">
      <c r="E422" s="247"/>
      <c r="F422" s="249"/>
      <c r="G422" s="247"/>
    </row>
    <row r="423" spans="5:7">
      <c r="E423" s="247"/>
      <c r="F423" s="249"/>
      <c r="G423" s="247"/>
    </row>
    <row r="424" spans="5:7">
      <c r="E424" s="247"/>
      <c r="F424" s="249"/>
      <c r="G424" s="247"/>
    </row>
    <row r="425" spans="5:7">
      <c r="E425" s="247"/>
      <c r="F425" s="249"/>
      <c r="G425" s="247"/>
    </row>
    <row r="426" spans="5:7">
      <c r="E426" s="247"/>
      <c r="F426" s="249"/>
      <c r="G426" s="247"/>
    </row>
    <row r="427" spans="5:7">
      <c r="E427" s="247"/>
      <c r="F427" s="249"/>
      <c r="G427" s="247"/>
    </row>
    <row r="428" spans="5:7">
      <c r="E428" s="247"/>
      <c r="F428" s="249"/>
      <c r="G428" s="247"/>
    </row>
    <row r="429" spans="5:7">
      <c r="E429" s="247"/>
      <c r="F429" s="249"/>
      <c r="G429" s="247"/>
    </row>
    <row r="430" spans="5:7">
      <c r="E430" s="247"/>
      <c r="F430" s="249"/>
      <c r="G430" s="247"/>
    </row>
    <row r="431" spans="5:7">
      <c r="E431" s="247"/>
      <c r="F431" s="249"/>
      <c r="G431" s="247"/>
    </row>
    <row r="432" spans="5:7">
      <c r="E432" s="247"/>
      <c r="F432" s="249"/>
      <c r="G432" s="247"/>
    </row>
    <row r="433" spans="5:7">
      <c r="E433" s="247"/>
      <c r="F433" s="249"/>
      <c r="G433" s="247"/>
    </row>
    <row r="434" spans="5:7">
      <c r="E434" s="247"/>
      <c r="F434" s="249"/>
      <c r="G434" s="247"/>
    </row>
    <row r="435" spans="5:7">
      <c r="E435" s="247"/>
      <c r="F435" s="249"/>
      <c r="G435" s="247"/>
    </row>
    <row r="436" spans="5:7">
      <c r="E436" s="247"/>
      <c r="F436" s="249"/>
      <c r="G436" s="247"/>
    </row>
    <row r="437" spans="5:7">
      <c r="E437" s="247"/>
      <c r="F437" s="249"/>
      <c r="G437" s="247"/>
    </row>
    <row r="438" spans="5:7">
      <c r="E438" s="247"/>
      <c r="F438" s="249"/>
      <c r="G438" s="247"/>
    </row>
    <row r="439" spans="5:7">
      <c r="E439" s="247"/>
      <c r="F439" s="249"/>
      <c r="G439" s="247"/>
    </row>
    <row r="440" spans="5:7">
      <c r="E440" s="247"/>
      <c r="F440" s="249"/>
      <c r="G440" s="247"/>
    </row>
    <row r="441" spans="5:7">
      <c r="E441" s="247"/>
      <c r="F441" s="249"/>
      <c r="G441" s="247"/>
    </row>
    <row r="442" spans="5:7">
      <c r="E442" s="247"/>
      <c r="F442" s="249"/>
      <c r="G442" s="247"/>
    </row>
    <row r="443" spans="5:7">
      <c r="E443" s="247"/>
      <c r="F443" s="249"/>
      <c r="G443" s="247"/>
    </row>
    <row r="444" spans="5:7">
      <c r="E444" s="247"/>
      <c r="F444" s="249"/>
      <c r="G444" s="247"/>
    </row>
    <row r="445" spans="5:7">
      <c r="E445" s="247"/>
      <c r="F445" s="249"/>
      <c r="G445" s="247"/>
    </row>
    <row r="446" spans="5:7">
      <c r="E446" s="247"/>
      <c r="F446" s="249"/>
      <c r="G446" s="247"/>
    </row>
    <row r="447" spans="5:7">
      <c r="E447" s="247"/>
      <c r="F447" s="249"/>
      <c r="G447" s="247"/>
    </row>
    <row r="448" spans="5:7">
      <c r="E448" s="247"/>
      <c r="F448" s="249"/>
      <c r="G448" s="247"/>
    </row>
    <row r="449" spans="5:7">
      <c r="E449" s="247"/>
      <c r="F449" s="249"/>
      <c r="G449" s="247"/>
    </row>
    <row r="450" spans="5:7">
      <c r="E450" s="247"/>
      <c r="F450" s="249"/>
      <c r="G450" s="247"/>
    </row>
    <row r="451" spans="5:7">
      <c r="E451" s="247"/>
      <c r="F451" s="249"/>
      <c r="G451" s="247"/>
    </row>
    <row r="452" spans="5:7">
      <c r="E452" s="247"/>
      <c r="F452" s="249"/>
      <c r="G452" s="247"/>
    </row>
    <row r="453" spans="5:7">
      <c r="E453" s="247"/>
      <c r="F453" s="249"/>
      <c r="G453" s="247"/>
    </row>
    <row r="454" spans="5:7">
      <c r="E454" s="247"/>
      <c r="F454" s="249"/>
      <c r="G454" s="247"/>
    </row>
    <row r="455" spans="5:7">
      <c r="E455" s="247"/>
      <c r="F455" s="249"/>
      <c r="G455" s="247"/>
    </row>
    <row r="456" spans="5:7">
      <c r="E456" s="247"/>
      <c r="F456" s="249"/>
      <c r="G456" s="247"/>
    </row>
    <row r="457" spans="5:7">
      <c r="E457" s="247"/>
      <c r="F457" s="249"/>
      <c r="G457" s="247"/>
    </row>
    <row r="458" spans="5:7">
      <c r="E458" s="247"/>
      <c r="F458" s="249"/>
      <c r="G458" s="247"/>
    </row>
    <row r="459" spans="5:7">
      <c r="E459" s="247"/>
      <c r="F459" s="249"/>
      <c r="G459" s="247"/>
    </row>
    <row r="460" spans="5:7">
      <c r="E460" s="247"/>
      <c r="F460" s="249"/>
      <c r="G460" s="247"/>
    </row>
    <row r="461" spans="5:7">
      <c r="E461" s="247"/>
      <c r="F461" s="249"/>
      <c r="G461" s="247"/>
    </row>
    <row r="462" spans="5:7">
      <c r="E462" s="247"/>
      <c r="F462" s="249"/>
      <c r="G462" s="247"/>
    </row>
    <row r="463" spans="5:7">
      <c r="E463" s="247"/>
      <c r="F463" s="249"/>
      <c r="G463" s="247"/>
    </row>
    <row r="464" spans="5:7">
      <c r="E464" s="247"/>
      <c r="F464" s="249"/>
      <c r="G464" s="247"/>
    </row>
    <row r="465" spans="5:7">
      <c r="E465" s="247"/>
      <c r="F465" s="249"/>
      <c r="G465" s="247"/>
    </row>
    <row r="466" spans="5:7">
      <c r="E466" s="247"/>
      <c r="F466" s="249"/>
      <c r="G466" s="247"/>
    </row>
    <row r="467" spans="5:7">
      <c r="E467" s="247"/>
      <c r="F467" s="249"/>
      <c r="G467" s="247"/>
    </row>
    <row r="468" spans="5:7">
      <c r="E468" s="247"/>
      <c r="F468" s="249"/>
      <c r="G468" s="247"/>
    </row>
    <row r="469" spans="5:7">
      <c r="E469" s="247"/>
      <c r="F469" s="249"/>
      <c r="G469" s="247"/>
    </row>
    <row r="470" spans="5:7">
      <c r="E470" s="247"/>
      <c r="F470" s="249"/>
      <c r="G470" s="247"/>
    </row>
    <row r="471" spans="5:7">
      <c r="E471" s="247"/>
      <c r="F471" s="249"/>
      <c r="G471" s="247"/>
    </row>
    <row r="472" spans="5:7">
      <c r="E472" s="247"/>
      <c r="F472" s="249"/>
      <c r="G472" s="247"/>
    </row>
    <row r="473" spans="5:7">
      <c r="E473" s="247"/>
      <c r="F473" s="249"/>
      <c r="G473" s="247"/>
    </row>
    <row r="474" spans="5:7">
      <c r="E474" s="247"/>
      <c r="F474" s="249"/>
      <c r="G474" s="247"/>
    </row>
    <row r="475" spans="5:7">
      <c r="E475" s="247"/>
      <c r="F475" s="249"/>
      <c r="G475" s="247"/>
    </row>
    <row r="476" spans="5:7">
      <c r="E476" s="247"/>
      <c r="F476" s="249"/>
      <c r="G476" s="247"/>
    </row>
    <row r="477" spans="5:7">
      <c r="E477" s="247"/>
      <c r="F477" s="249"/>
      <c r="G477" s="247"/>
    </row>
    <row r="478" spans="5:7">
      <c r="E478" s="247"/>
      <c r="F478" s="249"/>
      <c r="G478" s="247"/>
    </row>
    <row r="479" spans="5:7">
      <c r="E479" s="247"/>
      <c r="F479" s="249"/>
      <c r="G479" s="247"/>
    </row>
    <row r="480" spans="5:7">
      <c r="E480" s="247"/>
      <c r="F480" s="249"/>
      <c r="G480" s="247"/>
    </row>
    <row r="481" spans="5:7">
      <c r="E481" s="247"/>
      <c r="F481" s="249"/>
      <c r="G481" s="247"/>
    </row>
    <row r="482" spans="5:7">
      <c r="E482" s="247"/>
      <c r="F482" s="249"/>
      <c r="G482" s="247"/>
    </row>
    <row r="483" spans="5:7">
      <c r="E483" s="247"/>
      <c r="F483" s="249"/>
      <c r="G483" s="247"/>
    </row>
    <row r="484" spans="5:7">
      <c r="E484" s="247"/>
      <c r="F484" s="249"/>
      <c r="G484" s="247"/>
    </row>
    <row r="485" spans="5:7">
      <c r="E485" s="247"/>
      <c r="F485" s="249"/>
      <c r="G485" s="247"/>
    </row>
    <row r="486" spans="5:7">
      <c r="E486" s="247"/>
      <c r="F486" s="249"/>
      <c r="G486" s="247"/>
    </row>
    <row r="487" spans="5:7">
      <c r="E487" s="247"/>
      <c r="F487" s="249"/>
      <c r="G487" s="247"/>
    </row>
    <row r="488" spans="5:7">
      <c r="E488" s="247"/>
      <c r="F488" s="249"/>
      <c r="G488" s="247"/>
    </row>
    <row r="489" spans="5:7">
      <c r="E489" s="247"/>
      <c r="F489" s="249"/>
      <c r="G489" s="247"/>
    </row>
    <row r="490" spans="5:7">
      <c r="E490" s="247"/>
      <c r="F490" s="249"/>
      <c r="G490" s="247"/>
    </row>
    <row r="491" spans="5:7">
      <c r="E491" s="247"/>
      <c r="F491" s="249"/>
      <c r="G491" s="247"/>
    </row>
    <row r="492" spans="5:7">
      <c r="E492" s="247"/>
      <c r="F492" s="249"/>
      <c r="G492" s="247"/>
    </row>
    <row r="493" spans="5:7">
      <c r="E493" s="247"/>
      <c r="F493" s="249"/>
      <c r="G493" s="247"/>
    </row>
    <row r="494" spans="5:7">
      <c r="E494" s="247"/>
      <c r="F494" s="249"/>
      <c r="G494" s="247"/>
    </row>
    <row r="495" spans="5:7">
      <c r="E495" s="247"/>
      <c r="F495" s="249"/>
      <c r="G495" s="247"/>
    </row>
    <row r="496" spans="5:7">
      <c r="E496" s="247"/>
      <c r="F496" s="249"/>
      <c r="G496" s="247"/>
    </row>
    <row r="497" spans="5:7">
      <c r="E497" s="247"/>
      <c r="F497" s="249"/>
      <c r="G497" s="247"/>
    </row>
    <row r="498" spans="5:7">
      <c r="E498" s="247"/>
      <c r="F498" s="249"/>
      <c r="G498" s="247"/>
    </row>
    <row r="499" spans="5:7">
      <c r="E499" s="247"/>
      <c r="F499" s="249"/>
      <c r="G499" s="247"/>
    </row>
    <row r="500" spans="5:7">
      <c r="E500" s="247"/>
      <c r="F500" s="249"/>
      <c r="G500" s="247"/>
    </row>
    <row r="501" spans="5:7">
      <c r="E501" s="247"/>
      <c r="F501" s="249"/>
      <c r="G501" s="247"/>
    </row>
    <row r="502" spans="5:7">
      <c r="E502" s="247"/>
      <c r="F502" s="249"/>
      <c r="G502" s="247"/>
    </row>
    <row r="503" spans="5:7">
      <c r="E503" s="247"/>
      <c r="F503" s="249"/>
      <c r="G503" s="247"/>
    </row>
    <row r="504" spans="5:7">
      <c r="E504" s="247"/>
      <c r="F504" s="249"/>
      <c r="G504" s="247"/>
    </row>
    <row r="505" spans="5:7">
      <c r="E505" s="247"/>
      <c r="F505" s="249"/>
      <c r="G505" s="247"/>
    </row>
    <row r="506" spans="5:7">
      <c r="E506" s="247"/>
      <c r="F506" s="249"/>
      <c r="G506" s="247"/>
    </row>
    <row r="507" spans="5:7">
      <c r="E507" s="247"/>
      <c r="F507" s="249"/>
      <c r="G507" s="247"/>
    </row>
    <row r="508" spans="5:7">
      <c r="E508" s="247"/>
      <c r="F508" s="249"/>
      <c r="G508" s="247"/>
    </row>
    <row r="509" spans="5:7">
      <c r="E509" s="247"/>
      <c r="F509" s="249"/>
      <c r="G509" s="247"/>
    </row>
    <row r="510" spans="5:7">
      <c r="E510" s="247"/>
      <c r="F510" s="249"/>
      <c r="G510" s="247"/>
    </row>
    <row r="511" spans="5:7">
      <c r="E511" s="247"/>
      <c r="F511" s="249"/>
      <c r="G511" s="247"/>
    </row>
    <row r="512" spans="5:7">
      <c r="E512" s="247"/>
      <c r="F512" s="249"/>
      <c r="G512" s="247"/>
    </row>
    <row r="513" spans="5:7">
      <c r="E513" s="247"/>
      <c r="F513" s="249"/>
      <c r="G513" s="247"/>
    </row>
    <row r="514" spans="5:7">
      <c r="E514" s="247"/>
      <c r="F514" s="249"/>
      <c r="G514" s="247"/>
    </row>
    <row r="515" spans="5:7">
      <c r="E515" s="247"/>
      <c r="F515" s="249"/>
      <c r="G515" s="247"/>
    </row>
    <row r="516" spans="5:7">
      <c r="E516" s="247"/>
      <c r="F516" s="249"/>
      <c r="G516" s="247"/>
    </row>
    <row r="517" spans="5:7">
      <c r="E517" s="247"/>
      <c r="F517" s="249"/>
      <c r="G517" s="247"/>
    </row>
    <row r="518" spans="5:7">
      <c r="E518" s="247"/>
      <c r="F518" s="249"/>
      <c r="G518" s="247"/>
    </row>
    <row r="519" spans="5:7">
      <c r="E519" s="247"/>
      <c r="F519" s="249"/>
      <c r="G519" s="247"/>
    </row>
    <row r="520" spans="5:7">
      <c r="E520" s="247"/>
      <c r="F520" s="249"/>
      <c r="G520" s="247"/>
    </row>
    <row r="521" spans="5:7">
      <c r="E521" s="247"/>
      <c r="F521" s="249"/>
      <c r="G521" s="247"/>
    </row>
    <row r="522" spans="5:7">
      <c r="E522" s="247"/>
      <c r="F522" s="249"/>
      <c r="G522" s="247"/>
    </row>
    <row r="523" spans="5:7">
      <c r="E523" s="247"/>
      <c r="F523" s="249"/>
      <c r="G523" s="247"/>
    </row>
    <row r="524" spans="5:7">
      <c r="E524" s="247"/>
      <c r="F524" s="249"/>
      <c r="G524" s="247"/>
    </row>
    <row r="525" spans="5:7">
      <c r="E525" s="247"/>
      <c r="F525" s="249"/>
      <c r="G525" s="247"/>
    </row>
    <row r="526" spans="5:7">
      <c r="E526" s="247"/>
      <c r="F526" s="249"/>
      <c r="G526" s="247"/>
    </row>
    <row r="527" spans="5:7">
      <c r="E527" s="247"/>
      <c r="F527" s="249"/>
      <c r="G527" s="247"/>
    </row>
    <row r="528" spans="5:7">
      <c r="E528" s="247"/>
      <c r="F528" s="249"/>
      <c r="G528" s="247"/>
    </row>
    <row r="529" spans="5:7">
      <c r="E529" s="247"/>
      <c r="F529" s="249"/>
      <c r="G529" s="247"/>
    </row>
    <row r="530" spans="5:7">
      <c r="E530" s="247"/>
      <c r="F530" s="249"/>
      <c r="G530" s="247"/>
    </row>
    <row r="531" spans="5:7">
      <c r="E531" s="247"/>
      <c r="F531" s="249"/>
      <c r="G531" s="247"/>
    </row>
    <row r="532" spans="5:7">
      <c r="E532" s="247"/>
      <c r="F532" s="249"/>
      <c r="G532" s="247"/>
    </row>
    <row r="533" spans="5:7">
      <c r="E533" s="247"/>
      <c r="F533" s="249"/>
      <c r="G533" s="247"/>
    </row>
    <row r="534" spans="5:7">
      <c r="E534" s="247"/>
      <c r="F534" s="249"/>
      <c r="G534" s="247"/>
    </row>
    <row r="535" spans="5:7">
      <c r="E535" s="247"/>
      <c r="F535" s="249"/>
      <c r="G535" s="247"/>
    </row>
    <row r="536" spans="5:7">
      <c r="E536" s="247"/>
      <c r="F536" s="249"/>
      <c r="G536" s="247"/>
    </row>
    <row r="537" spans="5:7">
      <c r="E537" s="247"/>
      <c r="F537" s="249"/>
      <c r="G537" s="247"/>
    </row>
    <row r="538" spans="5:7">
      <c r="E538" s="247"/>
      <c r="F538" s="249"/>
      <c r="G538" s="247"/>
    </row>
    <row r="539" spans="5:7">
      <c r="E539" s="247"/>
      <c r="F539" s="249"/>
      <c r="G539" s="247"/>
    </row>
    <row r="540" spans="5:7">
      <c r="E540" s="247"/>
      <c r="F540" s="249"/>
      <c r="G540" s="247"/>
    </row>
    <row r="541" spans="5:7">
      <c r="E541" s="247"/>
      <c r="F541" s="249"/>
      <c r="G541" s="247"/>
    </row>
    <row r="542" spans="5:7">
      <c r="E542" s="247"/>
      <c r="F542" s="249"/>
      <c r="G542" s="247"/>
    </row>
    <row r="543" spans="5:7">
      <c r="E543" s="247"/>
      <c r="F543" s="249"/>
      <c r="G543" s="247"/>
    </row>
    <row r="544" spans="5:7">
      <c r="E544" s="247"/>
      <c r="F544" s="249"/>
      <c r="G544" s="247"/>
    </row>
    <row r="545" spans="5:7">
      <c r="E545" s="247"/>
      <c r="F545" s="249"/>
      <c r="G545" s="247"/>
    </row>
    <row r="546" spans="5:7">
      <c r="E546" s="247"/>
      <c r="F546" s="249"/>
      <c r="G546" s="247"/>
    </row>
    <row r="547" spans="5:7">
      <c r="E547" s="247"/>
      <c r="F547" s="249"/>
      <c r="G547" s="247"/>
    </row>
    <row r="548" spans="5:7">
      <c r="E548" s="247"/>
      <c r="F548" s="249"/>
      <c r="G548" s="247"/>
    </row>
    <row r="549" spans="5:7">
      <c r="E549" s="247"/>
      <c r="F549" s="249"/>
      <c r="G549" s="247"/>
    </row>
    <row r="550" spans="5:7">
      <c r="E550" s="247"/>
      <c r="F550" s="249"/>
      <c r="G550" s="247"/>
    </row>
    <row r="551" spans="5:7">
      <c r="E551" s="247"/>
      <c r="F551" s="249"/>
      <c r="G551" s="247"/>
    </row>
    <row r="552" spans="5:7">
      <c r="E552" s="247"/>
      <c r="F552" s="249"/>
      <c r="G552" s="247"/>
    </row>
    <row r="553" spans="5:7">
      <c r="E553" s="247"/>
      <c r="F553" s="249"/>
      <c r="G553" s="247"/>
    </row>
    <row r="554" spans="5:7">
      <c r="E554" s="247"/>
      <c r="F554" s="249"/>
      <c r="G554" s="247"/>
    </row>
    <row r="555" spans="5:7">
      <c r="E555" s="247"/>
      <c r="F555" s="249"/>
      <c r="G555" s="247"/>
    </row>
    <row r="556" spans="5:7">
      <c r="E556" s="247"/>
      <c r="F556" s="249"/>
      <c r="G556" s="247"/>
    </row>
    <row r="557" spans="5:7">
      <c r="E557" s="247"/>
      <c r="F557" s="249"/>
      <c r="G557" s="247"/>
    </row>
    <row r="558" spans="5:7">
      <c r="E558" s="247"/>
      <c r="F558" s="249"/>
      <c r="G558" s="247"/>
    </row>
    <row r="559" spans="5:7">
      <c r="E559" s="247"/>
      <c r="F559" s="249"/>
      <c r="G559" s="247"/>
    </row>
    <row r="560" spans="5:7">
      <c r="E560" s="247"/>
      <c r="F560" s="249"/>
      <c r="G560" s="247"/>
    </row>
    <row r="561" spans="5:7">
      <c r="E561" s="247"/>
      <c r="F561" s="249"/>
      <c r="G561" s="247"/>
    </row>
    <row r="562" spans="5:7">
      <c r="E562" s="247"/>
      <c r="F562" s="249"/>
      <c r="G562" s="247"/>
    </row>
    <row r="563" spans="5:7">
      <c r="E563" s="247"/>
      <c r="F563" s="249"/>
      <c r="G563" s="247"/>
    </row>
    <row r="564" spans="5:7">
      <c r="E564" s="247"/>
      <c r="F564" s="249"/>
      <c r="G564" s="247"/>
    </row>
    <row r="565" spans="5:7">
      <c r="E565" s="247"/>
      <c r="F565" s="249"/>
      <c r="G565" s="247"/>
    </row>
    <row r="566" spans="5:7">
      <c r="E566" s="247"/>
      <c r="F566" s="249"/>
      <c r="G566" s="247"/>
    </row>
    <row r="567" spans="5:7">
      <c r="E567" s="247"/>
      <c r="F567" s="249"/>
      <c r="G567" s="247"/>
    </row>
    <row r="568" spans="5:7">
      <c r="E568" s="247"/>
      <c r="F568" s="249"/>
      <c r="G568" s="247"/>
    </row>
    <row r="569" spans="5:7">
      <c r="E569" s="247"/>
      <c r="F569" s="249"/>
      <c r="G569" s="247"/>
    </row>
    <row r="570" spans="5:7">
      <c r="E570" s="247"/>
      <c r="F570" s="249"/>
      <c r="G570" s="247"/>
    </row>
    <row r="571" spans="5:7">
      <c r="E571" s="247"/>
      <c r="F571" s="249"/>
      <c r="G571" s="247"/>
    </row>
    <row r="572" spans="5:7">
      <c r="E572" s="247"/>
      <c r="F572" s="249"/>
      <c r="G572" s="247"/>
    </row>
    <row r="573" spans="5:7">
      <c r="E573" s="247"/>
      <c r="F573" s="249"/>
      <c r="G573" s="247"/>
    </row>
    <row r="574" spans="5:7">
      <c r="E574" s="247"/>
      <c r="F574" s="249"/>
      <c r="G574" s="247"/>
    </row>
    <row r="575" spans="5:7">
      <c r="E575" s="247"/>
      <c r="F575" s="249"/>
      <c r="G575" s="247"/>
    </row>
    <row r="576" spans="5:7">
      <c r="E576" s="247"/>
      <c r="F576" s="249"/>
      <c r="G576" s="247"/>
    </row>
    <row r="577" spans="5:7">
      <c r="E577" s="247"/>
      <c r="F577" s="249"/>
      <c r="G577" s="247"/>
    </row>
    <row r="578" spans="5:7">
      <c r="E578" s="247"/>
      <c r="F578" s="249"/>
      <c r="G578" s="247"/>
    </row>
    <row r="579" spans="5:7">
      <c r="E579" s="247"/>
      <c r="F579" s="249"/>
      <c r="G579" s="247"/>
    </row>
    <row r="580" spans="5:7">
      <c r="E580" s="247"/>
      <c r="F580" s="249"/>
      <c r="G580" s="247"/>
    </row>
    <row r="581" spans="5:7">
      <c r="E581" s="247"/>
      <c r="F581" s="249"/>
      <c r="G581" s="247"/>
    </row>
    <row r="582" spans="5:7">
      <c r="E582" s="247"/>
      <c r="F582" s="249"/>
      <c r="G582" s="247"/>
    </row>
    <row r="583" spans="5:7">
      <c r="E583" s="247"/>
      <c r="F583" s="249"/>
      <c r="G583" s="247"/>
    </row>
    <row r="584" spans="5:7">
      <c r="E584" s="247"/>
      <c r="F584" s="249"/>
      <c r="G584" s="247"/>
    </row>
    <row r="585" spans="5:7">
      <c r="E585" s="247"/>
      <c r="F585" s="249"/>
      <c r="G585" s="247"/>
    </row>
    <row r="586" spans="5:7">
      <c r="E586" s="247"/>
      <c r="F586" s="249"/>
      <c r="G586" s="247"/>
    </row>
    <row r="587" spans="5:7">
      <c r="E587" s="247"/>
      <c r="F587" s="249"/>
      <c r="G587" s="247"/>
    </row>
    <row r="588" spans="5:7">
      <c r="E588" s="247"/>
      <c r="F588" s="249"/>
      <c r="G588" s="247"/>
    </row>
    <row r="589" spans="5:7">
      <c r="E589" s="247"/>
      <c r="F589" s="249"/>
      <c r="G589" s="247"/>
    </row>
    <row r="590" spans="5:7">
      <c r="E590" s="247"/>
      <c r="F590" s="249"/>
      <c r="G590" s="247"/>
    </row>
    <row r="591" spans="5:7">
      <c r="E591" s="247"/>
      <c r="F591" s="249"/>
      <c r="G591" s="247"/>
    </row>
    <row r="592" spans="5:7">
      <c r="E592" s="247"/>
      <c r="F592" s="249"/>
      <c r="G592" s="247"/>
    </row>
    <row r="593" spans="5:7">
      <c r="E593" s="247"/>
      <c r="F593" s="249"/>
      <c r="G593" s="247"/>
    </row>
    <row r="594" spans="5:7">
      <c r="E594" s="247"/>
      <c r="F594" s="249"/>
      <c r="G594" s="247"/>
    </row>
    <row r="595" spans="5:7">
      <c r="E595" s="247"/>
      <c r="F595" s="249"/>
      <c r="G595" s="247"/>
    </row>
    <row r="596" spans="5:7">
      <c r="E596" s="247"/>
      <c r="F596" s="249"/>
      <c r="G596" s="247"/>
    </row>
    <row r="597" spans="5:7">
      <c r="E597" s="247"/>
      <c r="F597" s="249"/>
      <c r="G597" s="247"/>
    </row>
    <row r="598" spans="5:7">
      <c r="E598" s="247"/>
      <c r="F598" s="249"/>
      <c r="G598" s="247"/>
    </row>
    <row r="599" spans="5:7">
      <c r="E599" s="247"/>
      <c r="F599" s="249"/>
      <c r="G599" s="247"/>
    </row>
    <row r="600" spans="5:7">
      <c r="E600" s="247"/>
      <c r="F600" s="249"/>
      <c r="G600" s="247"/>
    </row>
    <row r="601" spans="5:7">
      <c r="E601" s="247"/>
      <c r="F601" s="249"/>
      <c r="G601" s="247"/>
    </row>
    <row r="602" spans="5:7">
      <c r="E602" s="247"/>
      <c r="F602" s="249"/>
      <c r="G602" s="247"/>
    </row>
    <row r="603" spans="5:7">
      <c r="E603" s="247"/>
      <c r="F603" s="249"/>
      <c r="G603" s="247"/>
    </row>
    <row r="604" spans="5:7">
      <c r="E604" s="247"/>
      <c r="F604" s="249"/>
      <c r="G604" s="247"/>
    </row>
    <row r="605" spans="5:7">
      <c r="E605" s="247"/>
      <c r="F605" s="249"/>
      <c r="G605" s="247"/>
    </row>
    <row r="606" spans="5:7">
      <c r="E606" s="247"/>
      <c r="F606" s="249"/>
      <c r="G606" s="247"/>
    </row>
    <row r="607" spans="5:7">
      <c r="E607" s="247"/>
      <c r="F607" s="249"/>
      <c r="G607" s="247"/>
    </row>
    <row r="608" spans="5:7">
      <c r="E608" s="247"/>
      <c r="F608" s="249"/>
      <c r="G608" s="247"/>
    </row>
    <row r="609" spans="5:7">
      <c r="E609" s="247"/>
      <c r="F609" s="249"/>
      <c r="G609" s="247"/>
    </row>
    <row r="610" spans="5:7">
      <c r="E610" s="247"/>
      <c r="F610" s="249"/>
      <c r="G610" s="247"/>
    </row>
    <row r="611" spans="5:7">
      <c r="E611" s="247"/>
      <c r="F611" s="249"/>
      <c r="G611" s="247"/>
    </row>
    <row r="612" spans="5:7">
      <c r="E612" s="247"/>
      <c r="F612" s="249"/>
      <c r="G612" s="247"/>
    </row>
    <row r="613" spans="5:7">
      <c r="E613" s="247"/>
      <c r="F613" s="249"/>
      <c r="G613" s="247"/>
    </row>
    <row r="614" spans="5:7">
      <c r="E614" s="247"/>
      <c r="F614" s="249"/>
      <c r="G614" s="247"/>
    </row>
    <row r="615" spans="5:7">
      <c r="E615" s="247"/>
      <c r="F615" s="249"/>
      <c r="G615" s="247"/>
    </row>
    <row r="616" spans="5:7">
      <c r="E616" s="247"/>
      <c r="F616" s="249"/>
      <c r="G616" s="247"/>
    </row>
    <row r="617" spans="5:7">
      <c r="E617" s="247"/>
      <c r="F617" s="249"/>
      <c r="G617" s="247"/>
    </row>
    <row r="618" spans="5:7">
      <c r="E618" s="247"/>
      <c r="F618" s="249"/>
      <c r="G618" s="247"/>
    </row>
    <row r="619" spans="5:7">
      <c r="E619" s="247"/>
      <c r="F619" s="249"/>
      <c r="G619" s="247"/>
    </row>
    <row r="620" spans="5:7">
      <c r="E620" s="247"/>
      <c r="F620" s="249"/>
      <c r="G620" s="247"/>
    </row>
    <row r="621" spans="5:7">
      <c r="E621" s="247"/>
      <c r="F621" s="249"/>
      <c r="G621" s="247"/>
    </row>
    <row r="622" spans="5:7">
      <c r="E622" s="247"/>
      <c r="F622" s="249"/>
      <c r="G622" s="247"/>
    </row>
    <row r="623" spans="5:7">
      <c r="E623" s="247"/>
      <c r="F623" s="249"/>
      <c r="G623" s="247"/>
    </row>
    <row r="624" spans="5:7">
      <c r="E624" s="247"/>
      <c r="F624" s="249"/>
      <c r="G624" s="247"/>
    </row>
    <row r="625" spans="5:7">
      <c r="E625" s="247"/>
      <c r="F625" s="249"/>
      <c r="G625" s="247"/>
    </row>
    <row r="626" spans="5:7">
      <c r="E626" s="247"/>
      <c r="F626" s="249"/>
      <c r="G626" s="247"/>
    </row>
    <row r="627" spans="5:7">
      <c r="E627" s="247"/>
      <c r="F627" s="249"/>
      <c r="G627" s="247"/>
    </row>
    <row r="628" spans="5:7">
      <c r="E628" s="247"/>
      <c r="F628" s="249"/>
      <c r="G628" s="247"/>
    </row>
    <row r="629" spans="5:7">
      <c r="E629" s="247"/>
      <c r="F629" s="249"/>
      <c r="G629" s="247"/>
    </row>
    <row r="630" spans="5:7">
      <c r="E630" s="247"/>
      <c r="F630" s="249"/>
      <c r="G630" s="247"/>
    </row>
    <row r="631" spans="5:7">
      <c r="E631" s="247"/>
      <c r="F631" s="249"/>
      <c r="G631" s="247"/>
    </row>
    <row r="632" spans="5:7">
      <c r="E632" s="247"/>
      <c r="F632" s="249"/>
      <c r="G632" s="247"/>
    </row>
    <row r="633" spans="5:7">
      <c r="E633" s="247"/>
      <c r="F633" s="249"/>
      <c r="G633" s="247"/>
    </row>
    <row r="634" spans="5:7">
      <c r="E634" s="247"/>
      <c r="F634" s="249"/>
      <c r="G634" s="247"/>
    </row>
    <row r="635" spans="5:7">
      <c r="E635" s="247"/>
      <c r="F635" s="249"/>
      <c r="G635" s="247"/>
    </row>
    <row r="636" spans="5:7">
      <c r="E636" s="247"/>
      <c r="F636" s="249"/>
      <c r="G636" s="247"/>
    </row>
    <row r="637" spans="5:7">
      <c r="E637" s="247"/>
      <c r="F637" s="249"/>
      <c r="G637" s="247"/>
    </row>
    <row r="638" spans="5:7">
      <c r="E638" s="247"/>
      <c r="F638" s="249"/>
      <c r="G638" s="247"/>
    </row>
    <row r="639" spans="5:7">
      <c r="E639" s="247"/>
      <c r="F639" s="249"/>
      <c r="G639" s="247"/>
    </row>
    <row r="640" spans="5:7">
      <c r="E640" s="247"/>
      <c r="F640" s="249"/>
      <c r="G640" s="247"/>
    </row>
    <row r="641" spans="5:7">
      <c r="E641" s="247"/>
      <c r="F641" s="249"/>
      <c r="G641" s="247"/>
    </row>
    <row r="642" spans="5:7">
      <c r="E642" s="247"/>
      <c r="F642" s="249"/>
      <c r="G642" s="247"/>
    </row>
    <row r="643" spans="5:7">
      <c r="E643" s="247"/>
      <c r="F643" s="249"/>
      <c r="G643" s="247"/>
    </row>
    <row r="644" spans="5:7">
      <c r="E644" s="247"/>
      <c r="F644" s="249"/>
      <c r="G644" s="247"/>
    </row>
    <row r="645" spans="5:7">
      <c r="E645" s="247"/>
      <c r="F645" s="249"/>
      <c r="G645" s="247"/>
    </row>
    <row r="646" spans="5:7">
      <c r="E646" s="247"/>
      <c r="F646" s="249"/>
      <c r="G646" s="247"/>
    </row>
    <row r="647" spans="5:7">
      <c r="E647" s="247"/>
      <c r="F647" s="249"/>
      <c r="G647" s="247"/>
    </row>
    <row r="648" spans="5:7">
      <c r="E648" s="247"/>
      <c r="F648" s="249"/>
      <c r="G648" s="247"/>
    </row>
    <row r="649" spans="5:7">
      <c r="E649" s="247"/>
      <c r="F649" s="249"/>
      <c r="G649" s="247"/>
    </row>
    <row r="650" spans="5:7">
      <c r="E650" s="247"/>
      <c r="F650" s="249"/>
      <c r="G650" s="247"/>
    </row>
    <row r="651" spans="5:7">
      <c r="E651" s="247"/>
      <c r="F651" s="249"/>
      <c r="G651" s="247"/>
    </row>
    <row r="652" spans="5:7">
      <c r="E652" s="247"/>
      <c r="F652" s="249"/>
      <c r="G652" s="247"/>
    </row>
    <row r="653" spans="5:7">
      <c r="E653" s="247"/>
      <c r="F653" s="249"/>
      <c r="G653" s="247"/>
    </row>
    <row r="654" spans="5:7">
      <c r="E654" s="247"/>
      <c r="F654" s="249"/>
      <c r="G654" s="247"/>
    </row>
    <row r="655" spans="5:7">
      <c r="E655" s="247"/>
      <c r="F655" s="249"/>
      <c r="G655" s="247"/>
    </row>
    <row r="656" spans="5:7">
      <c r="E656" s="247"/>
      <c r="F656" s="249"/>
      <c r="G656" s="247"/>
    </row>
    <row r="657" spans="5:7">
      <c r="E657" s="247"/>
      <c r="F657" s="249"/>
      <c r="G657" s="247"/>
    </row>
    <row r="658" spans="5:7">
      <c r="E658" s="247"/>
      <c r="F658" s="249"/>
      <c r="G658" s="247"/>
    </row>
    <row r="659" spans="5:7">
      <c r="E659" s="247"/>
      <c r="F659" s="249"/>
      <c r="G659" s="247"/>
    </row>
    <row r="660" spans="5:7">
      <c r="E660" s="247"/>
      <c r="F660" s="249"/>
      <c r="G660" s="247"/>
    </row>
    <row r="661" spans="5:7">
      <c r="E661" s="247"/>
      <c r="F661" s="249"/>
      <c r="G661" s="247"/>
    </row>
    <row r="662" spans="5:7">
      <c r="E662" s="247"/>
      <c r="F662" s="249"/>
      <c r="G662" s="247"/>
    </row>
    <row r="663" spans="5:7">
      <c r="E663" s="247"/>
      <c r="F663" s="249"/>
      <c r="G663" s="247"/>
    </row>
    <row r="664" spans="5:7">
      <c r="E664" s="247"/>
      <c r="F664" s="249"/>
      <c r="G664" s="247"/>
    </row>
    <row r="665" spans="5:7">
      <c r="E665" s="247"/>
      <c r="F665" s="249"/>
      <c r="G665" s="247"/>
    </row>
    <row r="666" spans="5:7">
      <c r="E666" s="247"/>
      <c r="F666" s="249"/>
      <c r="G666" s="247"/>
    </row>
    <row r="667" spans="5:7">
      <c r="E667" s="247"/>
      <c r="F667" s="249"/>
      <c r="G667" s="247"/>
    </row>
    <row r="668" spans="5:7">
      <c r="E668" s="247"/>
      <c r="F668" s="249"/>
      <c r="G668" s="247"/>
    </row>
    <row r="669" spans="5:7">
      <c r="E669" s="247"/>
      <c r="F669" s="249"/>
      <c r="G669" s="247"/>
    </row>
    <row r="670" spans="5:7">
      <c r="E670" s="247"/>
      <c r="F670" s="249"/>
      <c r="G670" s="247"/>
    </row>
    <row r="671" spans="5:7">
      <c r="E671" s="247"/>
      <c r="F671" s="249"/>
      <c r="G671" s="247"/>
    </row>
    <row r="672" spans="5:7">
      <c r="E672" s="247"/>
      <c r="F672" s="249"/>
      <c r="G672" s="247"/>
    </row>
    <row r="673" spans="5:7">
      <c r="E673" s="247"/>
      <c r="F673" s="249"/>
      <c r="G673" s="247"/>
    </row>
    <row r="674" spans="5:7">
      <c r="E674" s="247"/>
      <c r="F674" s="249"/>
      <c r="G674" s="247"/>
    </row>
    <row r="675" spans="5:7">
      <c r="E675" s="247"/>
      <c r="F675" s="249"/>
      <c r="G675" s="247"/>
    </row>
    <row r="676" spans="5:7">
      <c r="E676" s="247"/>
      <c r="F676" s="249"/>
      <c r="G676" s="247"/>
    </row>
    <row r="677" spans="5:7">
      <c r="E677" s="247"/>
      <c r="F677" s="249"/>
      <c r="G677" s="247"/>
    </row>
    <row r="678" spans="5:7">
      <c r="E678" s="247"/>
      <c r="F678" s="249"/>
      <c r="G678" s="247"/>
    </row>
    <row r="679" spans="5:7">
      <c r="E679" s="247"/>
      <c r="F679" s="249"/>
      <c r="G679" s="247"/>
    </row>
    <row r="680" spans="5:7">
      <c r="E680" s="247"/>
      <c r="F680" s="249"/>
      <c r="G680" s="247"/>
    </row>
    <row r="681" spans="5:7">
      <c r="E681" s="247"/>
      <c r="F681" s="249"/>
      <c r="G681" s="247"/>
    </row>
    <row r="682" spans="5:7">
      <c r="E682" s="247"/>
      <c r="F682" s="249"/>
      <c r="G682" s="247"/>
    </row>
    <row r="683" spans="5:7">
      <c r="E683" s="247"/>
      <c r="F683" s="249"/>
      <c r="G683" s="247"/>
    </row>
    <row r="684" spans="5:7">
      <c r="E684" s="247"/>
      <c r="F684" s="249"/>
      <c r="G684" s="247"/>
    </row>
    <row r="685" spans="5:7">
      <c r="E685" s="247"/>
      <c r="F685" s="249"/>
      <c r="G685" s="247"/>
    </row>
    <row r="686" spans="5:7">
      <c r="E686" s="247"/>
      <c r="F686" s="249"/>
      <c r="G686" s="247"/>
    </row>
    <row r="687" spans="5:7">
      <c r="E687" s="247"/>
      <c r="F687" s="249"/>
      <c r="G687" s="247"/>
    </row>
    <row r="688" spans="5:7">
      <c r="E688" s="247"/>
      <c r="F688" s="249"/>
      <c r="G688" s="247"/>
    </row>
    <row r="689" spans="5:7">
      <c r="E689" s="247"/>
      <c r="F689" s="249"/>
      <c r="G689" s="247"/>
    </row>
    <row r="690" spans="5:7">
      <c r="E690" s="247"/>
      <c r="F690" s="249"/>
      <c r="G690" s="247"/>
    </row>
    <row r="691" spans="5:7">
      <c r="E691" s="247"/>
      <c r="F691" s="249"/>
      <c r="G691" s="247"/>
    </row>
    <row r="692" spans="5:7">
      <c r="E692" s="247"/>
      <c r="F692" s="249"/>
      <c r="G692" s="247"/>
    </row>
    <row r="693" spans="5:7">
      <c r="E693" s="247"/>
      <c r="F693" s="249"/>
      <c r="G693" s="247"/>
    </row>
    <row r="694" spans="5:7">
      <c r="E694" s="247"/>
      <c r="F694" s="249"/>
      <c r="G694" s="247"/>
    </row>
    <row r="695" spans="5:7">
      <c r="E695" s="247"/>
      <c r="F695" s="249"/>
      <c r="G695" s="247"/>
    </row>
    <row r="696" spans="5:7">
      <c r="E696" s="247"/>
      <c r="F696" s="249"/>
      <c r="G696" s="247"/>
    </row>
    <row r="697" spans="5:7">
      <c r="E697" s="247"/>
      <c r="F697" s="249"/>
      <c r="G697" s="247"/>
    </row>
    <row r="698" spans="5:7">
      <c r="E698" s="247"/>
      <c r="F698" s="249"/>
      <c r="G698" s="247"/>
    </row>
    <row r="699" spans="5:7">
      <c r="E699" s="247"/>
      <c r="F699" s="249"/>
      <c r="G699" s="247"/>
    </row>
    <row r="700" spans="5:7">
      <c r="E700" s="247"/>
      <c r="F700" s="249"/>
      <c r="G700" s="247"/>
    </row>
    <row r="701" spans="5:7">
      <c r="E701" s="247"/>
      <c r="F701" s="249"/>
      <c r="G701" s="247"/>
    </row>
    <row r="702" spans="5:7">
      <c r="E702" s="247"/>
      <c r="F702" s="249"/>
      <c r="G702" s="247"/>
    </row>
    <row r="703" spans="5:7">
      <c r="E703" s="247"/>
      <c r="F703" s="249"/>
      <c r="G703" s="247"/>
    </row>
    <row r="704" spans="5:7">
      <c r="E704" s="247"/>
      <c r="F704" s="249"/>
      <c r="G704" s="247"/>
    </row>
    <row r="705" spans="5:7">
      <c r="E705" s="247"/>
      <c r="F705" s="249"/>
      <c r="G705" s="247"/>
    </row>
    <row r="706" spans="5:7">
      <c r="E706" s="247"/>
      <c r="F706" s="249"/>
      <c r="G706" s="247"/>
    </row>
    <row r="707" spans="5:7">
      <c r="E707" s="247"/>
      <c r="F707" s="249"/>
      <c r="G707" s="247"/>
    </row>
    <row r="708" spans="5:7">
      <c r="E708" s="247"/>
      <c r="F708" s="249"/>
      <c r="G708" s="247"/>
    </row>
    <row r="709" spans="5:7">
      <c r="E709" s="247"/>
      <c r="F709" s="249"/>
      <c r="G709" s="247"/>
    </row>
    <row r="710" spans="5:7">
      <c r="E710" s="247"/>
      <c r="F710" s="249"/>
      <c r="G710" s="247"/>
    </row>
    <row r="711" spans="5:7">
      <c r="E711" s="247"/>
      <c r="F711" s="249"/>
      <c r="G711" s="247"/>
    </row>
    <row r="712" spans="5:7">
      <c r="E712" s="247"/>
      <c r="F712" s="249"/>
      <c r="G712" s="247"/>
    </row>
    <row r="713" spans="5:7">
      <c r="E713" s="247"/>
      <c r="F713" s="249"/>
      <c r="G713" s="247"/>
    </row>
    <row r="714" spans="5:7">
      <c r="E714" s="247"/>
      <c r="F714" s="249"/>
      <c r="G714" s="247"/>
    </row>
    <row r="715" spans="5:7">
      <c r="E715" s="247"/>
      <c r="F715" s="249"/>
      <c r="G715" s="247"/>
    </row>
    <row r="716" spans="5:7">
      <c r="E716" s="247"/>
      <c r="F716" s="249"/>
      <c r="G716" s="247"/>
    </row>
    <row r="717" spans="5:7">
      <c r="E717" s="247"/>
      <c r="F717" s="249"/>
      <c r="G717" s="247"/>
    </row>
    <row r="718" spans="5:7">
      <c r="E718" s="247"/>
      <c r="F718" s="249"/>
      <c r="G718" s="247"/>
    </row>
    <row r="719" spans="5:7">
      <c r="E719" s="247"/>
      <c r="F719" s="249"/>
      <c r="G719" s="247"/>
    </row>
    <row r="720" spans="5:7">
      <c r="E720" s="247"/>
      <c r="F720" s="249"/>
      <c r="G720" s="247"/>
    </row>
    <row r="721" spans="5:7">
      <c r="E721" s="247"/>
      <c r="F721" s="249"/>
      <c r="G721" s="247"/>
    </row>
    <row r="722" spans="5:7">
      <c r="E722" s="247"/>
      <c r="F722" s="249"/>
      <c r="G722" s="247"/>
    </row>
    <row r="723" spans="5:7">
      <c r="E723" s="247"/>
      <c r="F723" s="249"/>
      <c r="G723" s="247"/>
    </row>
    <row r="724" spans="5:7">
      <c r="E724" s="247"/>
      <c r="F724" s="249"/>
      <c r="G724" s="247"/>
    </row>
    <row r="725" spans="5:7">
      <c r="E725" s="247"/>
      <c r="F725" s="249"/>
      <c r="G725" s="247"/>
    </row>
    <row r="726" spans="5:7">
      <c r="E726" s="247"/>
      <c r="F726" s="249"/>
      <c r="G726" s="247"/>
    </row>
    <row r="727" spans="5:7">
      <c r="E727" s="247"/>
      <c r="F727" s="249"/>
      <c r="G727" s="247"/>
    </row>
    <row r="728" spans="5:7">
      <c r="E728" s="247"/>
      <c r="F728" s="249"/>
      <c r="G728" s="247"/>
    </row>
    <row r="729" spans="5:7">
      <c r="E729" s="247"/>
      <c r="F729" s="249"/>
      <c r="G729" s="247"/>
    </row>
    <row r="730" spans="5:7">
      <c r="E730" s="247"/>
      <c r="F730" s="249"/>
      <c r="G730" s="247"/>
    </row>
    <row r="731" spans="5:7">
      <c r="E731" s="247"/>
      <c r="F731" s="249"/>
      <c r="G731" s="247"/>
    </row>
    <row r="732" spans="5:7">
      <c r="E732" s="247"/>
      <c r="F732" s="249"/>
      <c r="G732" s="247"/>
    </row>
    <row r="733" spans="5:7">
      <c r="E733" s="247"/>
      <c r="F733" s="249"/>
      <c r="G733" s="247"/>
    </row>
    <row r="734" spans="5:7">
      <c r="E734" s="247"/>
      <c r="F734" s="249"/>
      <c r="G734" s="247"/>
    </row>
    <row r="735" spans="5:7">
      <c r="E735" s="247"/>
      <c r="F735" s="249"/>
      <c r="G735" s="247"/>
    </row>
    <row r="736" spans="5:7">
      <c r="E736" s="247"/>
      <c r="F736" s="249"/>
      <c r="G736" s="247"/>
    </row>
    <row r="737" spans="5:7">
      <c r="E737" s="247"/>
      <c r="F737" s="249"/>
      <c r="G737" s="247"/>
    </row>
    <row r="738" spans="5:7">
      <c r="E738" s="247"/>
      <c r="F738" s="249"/>
      <c r="G738" s="247"/>
    </row>
    <row r="739" spans="5:7">
      <c r="E739" s="247"/>
      <c r="F739" s="249"/>
      <c r="G739" s="247"/>
    </row>
    <row r="740" spans="5:7">
      <c r="E740" s="247"/>
      <c r="F740" s="249"/>
      <c r="G740" s="247"/>
    </row>
    <row r="741" spans="5:7">
      <c r="E741" s="247"/>
      <c r="F741" s="249"/>
      <c r="G741" s="247"/>
    </row>
    <row r="742" spans="5:7">
      <c r="E742" s="247"/>
      <c r="F742" s="249"/>
      <c r="G742" s="247"/>
    </row>
    <row r="743" spans="5:7">
      <c r="E743" s="247"/>
      <c r="F743" s="249"/>
      <c r="G743" s="247"/>
    </row>
    <row r="744" spans="5:7">
      <c r="E744" s="247"/>
      <c r="F744" s="249"/>
      <c r="G744" s="247"/>
    </row>
    <row r="745" spans="5:7">
      <c r="E745" s="247"/>
      <c r="F745" s="249"/>
      <c r="G745" s="247"/>
    </row>
    <row r="746" spans="5:7">
      <c r="E746" s="247"/>
      <c r="F746" s="249"/>
      <c r="G746" s="247"/>
    </row>
    <row r="747" spans="5:7">
      <c r="E747" s="247"/>
      <c r="F747" s="249"/>
      <c r="G747" s="247"/>
    </row>
    <row r="748" spans="5:7">
      <c r="E748" s="247"/>
      <c r="F748" s="249"/>
      <c r="G748" s="247"/>
    </row>
    <row r="749" spans="5:7">
      <c r="E749" s="247"/>
      <c r="F749" s="249"/>
      <c r="G749" s="247"/>
    </row>
    <row r="750" spans="5:7">
      <c r="E750" s="247"/>
      <c r="F750" s="249"/>
      <c r="G750" s="247"/>
    </row>
    <row r="751" spans="5:7">
      <c r="E751" s="247"/>
      <c r="F751" s="249"/>
      <c r="G751" s="247"/>
    </row>
    <row r="752" spans="5:7">
      <c r="E752" s="247"/>
      <c r="F752" s="249"/>
      <c r="G752" s="247"/>
    </row>
    <row r="753" spans="5:7">
      <c r="E753" s="247"/>
      <c r="F753" s="249"/>
      <c r="G753" s="247"/>
    </row>
    <row r="754" spans="5:7">
      <c r="E754" s="247"/>
      <c r="F754" s="249"/>
      <c r="G754" s="247"/>
    </row>
    <row r="755" spans="5:7">
      <c r="E755" s="247"/>
      <c r="F755" s="249"/>
      <c r="G755" s="247"/>
    </row>
    <row r="756" spans="5:7">
      <c r="E756" s="247"/>
      <c r="F756" s="249"/>
      <c r="G756" s="247"/>
    </row>
    <row r="757" spans="5:7">
      <c r="E757" s="247"/>
      <c r="F757" s="249"/>
      <c r="G757" s="247"/>
    </row>
    <row r="758" spans="5:7">
      <c r="E758" s="247"/>
      <c r="F758" s="249"/>
      <c r="G758" s="247"/>
    </row>
    <row r="759" spans="5:7">
      <c r="E759" s="247"/>
      <c r="F759" s="249"/>
      <c r="G759" s="247"/>
    </row>
    <row r="760" spans="5:7">
      <c r="E760" s="247"/>
      <c r="F760" s="249"/>
      <c r="G760" s="247"/>
    </row>
    <row r="761" spans="5:7">
      <c r="E761" s="247"/>
      <c r="F761" s="249"/>
      <c r="G761" s="247"/>
    </row>
    <row r="762" spans="5:7">
      <c r="E762" s="247"/>
      <c r="F762" s="249"/>
      <c r="G762" s="247"/>
    </row>
    <row r="763" spans="5:7">
      <c r="E763" s="247"/>
      <c r="F763" s="249"/>
      <c r="G763" s="247"/>
    </row>
    <row r="764" spans="5:7">
      <c r="E764" s="247"/>
      <c r="F764" s="249"/>
      <c r="G764" s="247"/>
    </row>
    <row r="765" spans="5:7">
      <c r="E765" s="247"/>
      <c r="F765" s="249"/>
      <c r="G765" s="247"/>
    </row>
    <row r="766" spans="5:7">
      <c r="E766" s="247"/>
      <c r="F766" s="249"/>
      <c r="G766" s="247"/>
    </row>
    <row r="767" spans="5:7">
      <c r="E767" s="247"/>
      <c r="F767" s="249"/>
      <c r="G767" s="247"/>
    </row>
    <row r="768" spans="5:7">
      <c r="E768" s="247"/>
      <c r="F768" s="249"/>
      <c r="G768" s="247"/>
    </row>
    <row r="769" spans="5:7">
      <c r="E769" s="247"/>
      <c r="F769" s="249"/>
      <c r="G769" s="247"/>
    </row>
    <row r="770" spans="5:7">
      <c r="E770" s="247"/>
      <c r="F770" s="249"/>
      <c r="G770" s="247"/>
    </row>
    <row r="771" spans="5:7">
      <c r="E771" s="247"/>
      <c r="F771" s="249"/>
      <c r="G771" s="247"/>
    </row>
    <row r="772" spans="5:7">
      <c r="E772" s="247"/>
      <c r="F772" s="249"/>
      <c r="G772" s="247"/>
    </row>
    <row r="773" spans="5:7">
      <c r="E773" s="247"/>
      <c r="F773" s="249"/>
      <c r="G773" s="247"/>
    </row>
    <row r="774" spans="5:7">
      <c r="E774" s="247"/>
      <c r="F774" s="249"/>
      <c r="G774" s="247"/>
    </row>
    <row r="775" spans="5:7">
      <c r="E775" s="247"/>
      <c r="F775" s="249"/>
      <c r="G775" s="247"/>
    </row>
    <row r="776" spans="5:7">
      <c r="E776" s="247"/>
      <c r="F776" s="249"/>
      <c r="G776" s="247"/>
    </row>
    <row r="777" spans="5:7">
      <c r="E777" s="247"/>
      <c r="F777" s="249"/>
      <c r="G777" s="247"/>
    </row>
    <row r="778" spans="5:7">
      <c r="E778" s="247"/>
      <c r="F778" s="249"/>
      <c r="G778" s="247"/>
    </row>
    <row r="779" spans="5:7">
      <c r="E779" s="247"/>
      <c r="F779" s="249"/>
      <c r="G779" s="247"/>
    </row>
    <row r="780" spans="5:7">
      <c r="E780" s="247"/>
      <c r="F780" s="249"/>
      <c r="G780" s="247"/>
    </row>
    <row r="781" spans="5:7">
      <c r="E781" s="247"/>
      <c r="F781" s="249"/>
      <c r="G781" s="247"/>
    </row>
    <row r="782" spans="5:7">
      <c r="E782" s="247"/>
      <c r="F782" s="249"/>
      <c r="G782" s="247"/>
    </row>
    <row r="783" spans="5:7">
      <c r="E783" s="247"/>
      <c r="F783" s="249"/>
      <c r="G783" s="247"/>
    </row>
    <row r="784" spans="5:7">
      <c r="E784" s="247"/>
      <c r="F784" s="249"/>
      <c r="G784" s="247"/>
    </row>
    <row r="785" spans="5:7">
      <c r="E785" s="247"/>
      <c r="F785" s="249"/>
      <c r="G785" s="247"/>
    </row>
    <row r="786" spans="5:7">
      <c r="E786" s="247"/>
      <c r="F786" s="249"/>
      <c r="G786" s="247"/>
    </row>
    <row r="787" spans="5:7">
      <c r="E787" s="247"/>
      <c r="F787" s="249"/>
      <c r="G787" s="247"/>
    </row>
    <row r="788" spans="5:7">
      <c r="E788" s="247"/>
      <c r="F788" s="249"/>
      <c r="G788" s="247"/>
    </row>
    <row r="789" spans="5:7">
      <c r="E789" s="247"/>
      <c r="F789" s="249"/>
      <c r="G789" s="247"/>
    </row>
    <row r="790" spans="5:7">
      <c r="E790" s="247"/>
      <c r="F790" s="249"/>
      <c r="G790" s="247"/>
    </row>
    <row r="791" spans="5:7">
      <c r="E791" s="247"/>
      <c r="F791" s="249"/>
      <c r="G791" s="247"/>
    </row>
    <row r="792" spans="5:7">
      <c r="E792" s="247"/>
      <c r="F792" s="249"/>
      <c r="G792" s="247"/>
    </row>
    <row r="793" spans="5:7">
      <c r="E793" s="247"/>
      <c r="F793" s="249"/>
      <c r="G793" s="247"/>
    </row>
    <row r="794" spans="5:7">
      <c r="E794" s="247"/>
      <c r="F794" s="249"/>
      <c r="G794" s="247"/>
    </row>
    <row r="795" spans="5:7">
      <c r="E795" s="247"/>
      <c r="F795" s="249"/>
      <c r="G795" s="247"/>
    </row>
    <row r="796" spans="5:7">
      <c r="E796" s="247"/>
      <c r="F796" s="249"/>
      <c r="G796" s="247"/>
    </row>
    <row r="797" spans="5:7">
      <c r="E797" s="247"/>
      <c r="F797" s="249"/>
      <c r="G797" s="247"/>
    </row>
    <row r="798" spans="5:7">
      <c r="E798" s="247"/>
      <c r="F798" s="249"/>
      <c r="G798" s="247"/>
    </row>
    <row r="799" spans="5:7">
      <c r="E799" s="247"/>
      <c r="F799" s="249"/>
      <c r="G799" s="247"/>
    </row>
    <row r="800" spans="5:7">
      <c r="E800" s="247"/>
      <c r="F800" s="249"/>
      <c r="G800" s="247"/>
    </row>
    <row r="801" spans="5:7">
      <c r="E801" s="247"/>
      <c r="F801" s="249"/>
      <c r="G801" s="247"/>
    </row>
    <row r="802" spans="5:7">
      <c r="E802" s="247"/>
      <c r="F802" s="249"/>
      <c r="G802" s="247"/>
    </row>
    <row r="803" spans="5:7">
      <c r="E803" s="247"/>
      <c r="F803" s="249"/>
      <c r="G803" s="247"/>
    </row>
    <row r="804" spans="5:7">
      <c r="E804" s="247"/>
      <c r="F804" s="249"/>
      <c r="G804" s="247"/>
    </row>
    <row r="805" spans="5:7">
      <c r="E805" s="247"/>
      <c r="F805" s="249"/>
      <c r="G805" s="247"/>
    </row>
    <row r="806" spans="5:7">
      <c r="E806" s="247"/>
      <c r="F806" s="249"/>
      <c r="G806" s="247"/>
    </row>
    <row r="807" spans="5:7">
      <c r="E807" s="247"/>
      <c r="F807" s="249"/>
      <c r="G807" s="247"/>
    </row>
    <row r="808" spans="5:7">
      <c r="E808" s="247"/>
      <c r="F808" s="249"/>
      <c r="G808" s="247"/>
    </row>
    <row r="809" spans="5:7">
      <c r="E809" s="247"/>
      <c r="F809" s="249"/>
      <c r="G809" s="247"/>
    </row>
    <row r="810" spans="5:7">
      <c r="E810" s="247"/>
      <c r="F810" s="249"/>
      <c r="G810" s="247"/>
    </row>
    <row r="811" spans="5:7">
      <c r="E811" s="247"/>
      <c r="F811" s="249"/>
      <c r="G811" s="247"/>
    </row>
    <row r="812" spans="5:7">
      <c r="E812" s="247"/>
      <c r="F812" s="249"/>
      <c r="G812" s="247"/>
    </row>
    <row r="813" spans="5:7">
      <c r="E813" s="247"/>
      <c r="F813" s="249"/>
      <c r="G813" s="247"/>
    </row>
    <row r="814" spans="5:7">
      <c r="E814" s="247"/>
      <c r="F814" s="249"/>
      <c r="G814" s="247"/>
    </row>
    <row r="815" spans="5:7">
      <c r="E815" s="247"/>
      <c r="F815" s="249"/>
      <c r="G815" s="247"/>
    </row>
    <row r="816" spans="5:7">
      <c r="E816" s="247"/>
      <c r="F816" s="249"/>
      <c r="G816" s="247"/>
    </row>
    <row r="817" spans="5:7">
      <c r="E817" s="247"/>
      <c r="F817" s="249"/>
      <c r="G817" s="247"/>
    </row>
    <row r="818" spans="5:7">
      <c r="E818" s="247"/>
      <c r="F818" s="249"/>
      <c r="G818" s="247"/>
    </row>
    <row r="819" spans="5:7">
      <c r="E819" s="247"/>
      <c r="F819" s="249"/>
      <c r="G819" s="247"/>
    </row>
    <row r="820" spans="5:7">
      <c r="E820" s="247"/>
      <c r="F820" s="249"/>
      <c r="G820" s="247"/>
    </row>
    <row r="821" spans="5:7">
      <c r="E821" s="247"/>
      <c r="F821" s="249"/>
      <c r="G821" s="247"/>
    </row>
    <row r="822" spans="5:7">
      <c r="E822" s="247"/>
      <c r="F822" s="249"/>
      <c r="G822" s="247"/>
    </row>
    <row r="823" spans="5:7">
      <c r="E823" s="247"/>
      <c r="F823" s="249"/>
      <c r="G823" s="247"/>
    </row>
    <row r="824" spans="5:7">
      <c r="E824" s="247"/>
      <c r="F824" s="249"/>
      <c r="G824" s="247"/>
    </row>
    <row r="825" spans="5:7">
      <c r="E825" s="247"/>
      <c r="F825" s="249"/>
      <c r="G825" s="247"/>
    </row>
    <row r="826" spans="5:7">
      <c r="E826" s="247"/>
      <c r="F826" s="249"/>
      <c r="G826" s="247"/>
    </row>
    <row r="827" spans="5:7">
      <c r="E827" s="247"/>
      <c r="F827" s="249"/>
      <c r="G827" s="247"/>
    </row>
    <row r="828" spans="5:7">
      <c r="E828" s="247"/>
      <c r="F828" s="249"/>
      <c r="G828" s="247"/>
    </row>
    <row r="829" spans="5:7">
      <c r="E829" s="247"/>
      <c r="F829" s="249"/>
      <c r="G829" s="247"/>
    </row>
    <row r="830" spans="5:7">
      <c r="E830" s="247"/>
      <c r="F830" s="249"/>
      <c r="G830" s="247"/>
    </row>
    <row r="831" spans="5:7">
      <c r="E831" s="247"/>
      <c r="F831" s="249"/>
      <c r="G831" s="247"/>
    </row>
    <row r="832" spans="5:7">
      <c r="E832" s="247"/>
      <c r="F832" s="249"/>
      <c r="G832" s="247"/>
    </row>
    <row r="833" spans="5:7">
      <c r="E833" s="247"/>
      <c r="F833" s="249"/>
      <c r="G833" s="247"/>
    </row>
    <row r="834" spans="5:7">
      <c r="E834" s="247"/>
      <c r="F834" s="249"/>
      <c r="G834" s="247"/>
    </row>
    <row r="835" spans="5:7">
      <c r="E835" s="247"/>
      <c r="F835" s="249"/>
      <c r="G835" s="247"/>
    </row>
    <row r="836" spans="5:7">
      <c r="E836" s="247"/>
      <c r="F836" s="249"/>
      <c r="G836" s="247"/>
    </row>
    <row r="837" spans="5:7">
      <c r="E837" s="247"/>
      <c r="F837" s="249"/>
      <c r="G837" s="247"/>
    </row>
    <row r="838" spans="5:7">
      <c r="E838" s="247"/>
      <c r="F838" s="249"/>
      <c r="G838" s="247"/>
    </row>
    <row r="839" spans="5:7">
      <c r="E839" s="247"/>
      <c r="F839" s="249"/>
      <c r="G839" s="247"/>
    </row>
    <row r="840" spans="5:7">
      <c r="E840" s="247"/>
      <c r="F840" s="249"/>
      <c r="G840" s="247"/>
    </row>
    <row r="841" spans="5:7">
      <c r="E841" s="247"/>
      <c r="F841" s="249"/>
      <c r="G841" s="247"/>
    </row>
    <row r="842" spans="5:7">
      <c r="E842" s="247"/>
      <c r="F842" s="249"/>
      <c r="G842" s="247"/>
    </row>
    <row r="843" spans="5:7">
      <c r="E843" s="247"/>
      <c r="F843" s="249"/>
      <c r="G843" s="247"/>
    </row>
    <row r="844" spans="5:7">
      <c r="E844" s="247"/>
      <c r="F844" s="249"/>
      <c r="G844" s="247"/>
    </row>
    <row r="845" spans="5:7">
      <c r="E845" s="247"/>
      <c r="F845" s="249"/>
      <c r="G845" s="247"/>
    </row>
    <row r="846" spans="5:7">
      <c r="E846" s="247"/>
      <c r="F846" s="249"/>
      <c r="G846" s="247"/>
    </row>
    <row r="847" spans="5:7">
      <c r="E847" s="247"/>
      <c r="F847" s="249"/>
      <c r="G847" s="247"/>
    </row>
    <row r="848" spans="5:7">
      <c r="E848" s="247"/>
      <c r="F848" s="249"/>
      <c r="G848" s="247"/>
    </row>
    <row r="849" spans="5:7">
      <c r="E849" s="247"/>
      <c r="F849" s="249"/>
      <c r="G849" s="247"/>
    </row>
    <row r="850" spans="5:7">
      <c r="E850" s="247"/>
      <c r="F850" s="249"/>
      <c r="G850" s="247"/>
    </row>
    <row r="851" spans="5:7">
      <c r="E851" s="247"/>
      <c r="F851" s="249"/>
      <c r="G851" s="247"/>
    </row>
    <row r="852" spans="5:7">
      <c r="E852" s="247"/>
      <c r="F852" s="249"/>
      <c r="G852" s="247"/>
    </row>
    <row r="853" spans="5:7">
      <c r="E853" s="247"/>
      <c r="F853" s="249"/>
      <c r="G853" s="247"/>
    </row>
    <row r="854" spans="5:7">
      <c r="E854" s="247"/>
      <c r="F854" s="249"/>
      <c r="G854" s="247"/>
    </row>
    <row r="855" spans="5:7">
      <c r="E855" s="247"/>
      <c r="F855" s="249"/>
      <c r="G855" s="247"/>
    </row>
    <row r="856" spans="5:7">
      <c r="E856" s="247"/>
      <c r="F856" s="249"/>
      <c r="G856" s="247"/>
    </row>
    <row r="857" spans="5:7">
      <c r="E857" s="247"/>
      <c r="F857" s="249"/>
      <c r="G857" s="247"/>
    </row>
    <row r="858" spans="5:7">
      <c r="E858" s="247"/>
      <c r="F858" s="249"/>
      <c r="G858" s="247"/>
    </row>
    <row r="859" spans="5:7">
      <c r="E859" s="247"/>
      <c r="F859" s="249"/>
      <c r="G859" s="247"/>
    </row>
    <row r="860" spans="5:7">
      <c r="E860" s="247"/>
      <c r="F860" s="249"/>
      <c r="G860" s="247"/>
    </row>
    <row r="861" spans="5:7">
      <c r="E861" s="247"/>
      <c r="F861" s="249"/>
      <c r="G861" s="247"/>
    </row>
    <row r="862" spans="5:7">
      <c r="E862" s="247"/>
      <c r="F862" s="249"/>
      <c r="G862" s="247"/>
    </row>
    <row r="863" spans="5:7">
      <c r="E863" s="247"/>
      <c r="F863" s="249"/>
      <c r="G863" s="247"/>
    </row>
    <row r="864" spans="5:7">
      <c r="E864" s="247"/>
      <c r="F864" s="249"/>
      <c r="G864" s="247"/>
    </row>
    <row r="865" spans="5:7">
      <c r="E865" s="247"/>
      <c r="F865" s="249"/>
      <c r="G865" s="247"/>
    </row>
    <row r="866" spans="5:7">
      <c r="E866" s="247"/>
      <c r="F866" s="249"/>
      <c r="G866" s="247"/>
    </row>
    <row r="867" spans="5:7">
      <c r="E867" s="247"/>
      <c r="F867" s="249"/>
      <c r="G867" s="247"/>
    </row>
    <row r="868" spans="5:7">
      <c r="E868" s="247"/>
      <c r="F868" s="249"/>
      <c r="G868" s="247"/>
    </row>
    <row r="869" spans="5:7">
      <c r="E869" s="247"/>
      <c r="F869" s="249"/>
      <c r="G869" s="247"/>
    </row>
    <row r="870" spans="5:7">
      <c r="E870" s="247"/>
      <c r="F870" s="249"/>
      <c r="G870" s="247"/>
    </row>
    <row r="871" spans="5:7">
      <c r="E871" s="247"/>
      <c r="F871" s="249"/>
      <c r="G871" s="247"/>
    </row>
    <row r="872" spans="5:7">
      <c r="E872" s="247"/>
      <c r="F872" s="249"/>
      <c r="G872" s="247"/>
    </row>
    <row r="873" spans="5:7">
      <c r="E873" s="247"/>
      <c r="F873" s="249"/>
      <c r="G873" s="247"/>
    </row>
    <row r="874" spans="5:7">
      <c r="E874" s="247"/>
      <c r="F874" s="249"/>
      <c r="G874" s="247"/>
    </row>
    <row r="875" spans="5:7">
      <c r="E875" s="247"/>
      <c r="F875" s="249"/>
      <c r="G875" s="247"/>
    </row>
    <row r="876" spans="5:7">
      <c r="E876" s="247"/>
      <c r="F876" s="249"/>
      <c r="G876" s="247"/>
    </row>
    <row r="877" spans="5:7">
      <c r="E877" s="247"/>
      <c r="F877" s="249"/>
      <c r="G877" s="247"/>
    </row>
    <row r="878" spans="5:7">
      <c r="E878" s="247"/>
      <c r="F878" s="249"/>
      <c r="G878" s="247"/>
    </row>
    <row r="879" spans="5:7">
      <c r="E879" s="247"/>
      <c r="F879" s="249"/>
      <c r="G879" s="247"/>
    </row>
    <row r="880" spans="5:7">
      <c r="E880" s="247"/>
      <c r="F880" s="249"/>
      <c r="G880" s="247"/>
    </row>
    <row r="881" spans="5:7">
      <c r="E881" s="247"/>
      <c r="F881" s="249"/>
      <c r="G881" s="247"/>
    </row>
    <row r="882" spans="5:7">
      <c r="E882" s="247"/>
      <c r="F882" s="249"/>
      <c r="G882" s="247"/>
    </row>
    <row r="883" spans="5:7">
      <c r="E883" s="247"/>
      <c r="F883" s="249"/>
      <c r="G883" s="247"/>
    </row>
    <row r="884" spans="5:7">
      <c r="E884" s="247"/>
      <c r="F884" s="249"/>
      <c r="G884" s="247"/>
    </row>
    <row r="885" spans="5:7">
      <c r="E885" s="247"/>
      <c r="F885" s="249"/>
      <c r="G885" s="247"/>
    </row>
    <row r="886" spans="5:7">
      <c r="E886" s="247"/>
      <c r="F886" s="249"/>
      <c r="G886" s="247"/>
    </row>
    <row r="887" spans="5:7">
      <c r="E887" s="247"/>
      <c r="F887" s="249"/>
      <c r="G887" s="247"/>
    </row>
    <row r="888" spans="5:7">
      <c r="E888" s="247"/>
      <c r="F888" s="249"/>
      <c r="G888" s="247"/>
    </row>
    <row r="889" spans="5:7">
      <c r="E889" s="247"/>
      <c r="F889" s="249"/>
      <c r="G889" s="247"/>
    </row>
    <row r="890" spans="5:7">
      <c r="E890" s="247"/>
      <c r="F890" s="249"/>
      <c r="G890" s="247"/>
    </row>
    <row r="891" spans="5:7">
      <c r="E891" s="247"/>
      <c r="F891" s="249"/>
      <c r="G891" s="247"/>
    </row>
    <row r="892" spans="5:7">
      <c r="E892" s="247"/>
      <c r="F892" s="249"/>
      <c r="G892" s="247"/>
    </row>
    <row r="893" spans="5:7">
      <c r="E893" s="247"/>
      <c r="F893" s="249"/>
      <c r="G893" s="247"/>
    </row>
    <row r="894" spans="5:7">
      <c r="E894" s="247"/>
      <c r="F894" s="249"/>
      <c r="G894" s="247"/>
    </row>
    <row r="895" spans="5:7">
      <c r="E895" s="247"/>
      <c r="F895" s="249"/>
      <c r="G895" s="247"/>
    </row>
    <row r="896" spans="5:7">
      <c r="E896" s="247"/>
      <c r="F896" s="249"/>
      <c r="G896" s="247"/>
    </row>
    <row r="897" spans="5:7">
      <c r="E897" s="247"/>
      <c r="F897" s="249"/>
      <c r="G897" s="247"/>
    </row>
    <row r="898" spans="5:7">
      <c r="E898" s="247"/>
      <c r="F898" s="249"/>
      <c r="G898" s="247"/>
    </row>
    <row r="899" spans="5:7">
      <c r="E899" s="247"/>
      <c r="F899" s="249"/>
      <c r="G899" s="247"/>
    </row>
    <row r="900" spans="5:7">
      <c r="E900" s="247"/>
      <c r="F900" s="249"/>
      <c r="G900" s="247"/>
    </row>
    <row r="901" spans="5:7">
      <c r="E901" s="247"/>
      <c r="F901" s="249"/>
      <c r="G901" s="247"/>
    </row>
    <row r="902" spans="5:7">
      <c r="E902" s="247"/>
      <c r="F902" s="249"/>
      <c r="G902" s="247"/>
    </row>
    <row r="903" spans="5:7">
      <c r="E903" s="247"/>
      <c r="F903" s="249"/>
      <c r="G903" s="247"/>
    </row>
    <row r="904" spans="5:7">
      <c r="E904" s="247"/>
      <c r="F904" s="249"/>
      <c r="G904" s="247"/>
    </row>
    <row r="905" spans="5:7">
      <c r="E905" s="247"/>
      <c r="F905" s="249"/>
      <c r="G905" s="247"/>
    </row>
    <row r="906" spans="5:7">
      <c r="E906" s="247"/>
      <c r="F906" s="249"/>
      <c r="G906" s="247"/>
    </row>
    <row r="907" spans="5:7">
      <c r="E907" s="247"/>
      <c r="F907" s="249"/>
      <c r="G907" s="247"/>
    </row>
    <row r="908" spans="5:7">
      <c r="E908" s="247"/>
      <c r="F908" s="249"/>
      <c r="G908" s="247"/>
    </row>
    <row r="909" spans="5:7">
      <c r="E909" s="247"/>
      <c r="F909" s="249"/>
      <c r="G909" s="247"/>
    </row>
    <row r="910" spans="5:7">
      <c r="E910" s="247"/>
      <c r="F910" s="249"/>
      <c r="G910" s="247"/>
    </row>
    <row r="911" spans="5:7">
      <c r="E911" s="247"/>
      <c r="F911" s="249"/>
      <c r="G911" s="247"/>
    </row>
    <row r="912" spans="5:7">
      <c r="E912" s="247"/>
      <c r="F912" s="249"/>
      <c r="G912" s="247"/>
    </row>
    <row r="913" spans="5:7">
      <c r="E913" s="247"/>
      <c r="F913" s="249"/>
      <c r="G913" s="247"/>
    </row>
    <row r="914" spans="5:7">
      <c r="E914" s="247"/>
      <c r="F914" s="249"/>
      <c r="G914" s="247"/>
    </row>
    <row r="915" spans="5:7">
      <c r="E915" s="247"/>
      <c r="F915" s="249"/>
      <c r="G915" s="247"/>
    </row>
    <row r="916" spans="5:7">
      <c r="E916" s="247"/>
      <c r="F916" s="249"/>
      <c r="G916" s="247"/>
    </row>
    <row r="917" spans="5:7">
      <c r="E917" s="247"/>
      <c r="F917" s="249"/>
      <c r="G917" s="247"/>
    </row>
    <row r="918" spans="5:7">
      <c r="E918" s="247"/>
      <c r="F918" s="249"/>
      <c r="G918" s="247"/>
    </row>
    <row r="919" spans="5:7">
      <c r="E919" s="247"/>
      <c r="F919" s="249"/>
      <c r="G919" s="247"/>
    </row>
    <row r="920" spans="5:7">
      <c r="E920" s="247"/>
      <c r="F920" s="249"/>
      <c r="G920" s="247"/>
    </row>
    <row r="921" spans="5:7">
      <c r="E921" s="247"/>
      <c r="F921" s="249"/>
      <c r="G921" s="247"/>
    </row>
    <row r="922" spans="5:7">
      <c r="E922" s="247"/>
      <c r="F922" s="249"/>
      <c r="G922" s="247"/>
    </row>
    <row r="923" spans="5:7">
      <c r="E923" s="247"/>
      <c r="F923" s="249"/>
      <c r="G923" s="247"/>
    </row>
    <row r="924" spans="5:7">
      <c r="E924" s="247"/>
      <c r="F924" s="249"/>
      <c r="G924" s="247"/>
    </row>
    <row r="925" spans="5:7">
      <c r="E925" s="247"/>
      <c r="F925" s="249"/>
      <c r="G925" s="247"/>
    </row>
    <row r="926" spans="5:7">
      <c r="E926" s="247"/>
      <c r="F926" s="249"/>
      <c r="G926" s="247"/>
    </row>
    <row r="927" spans="5:7">
      <c r="E927" s="247"/>
      <c r="F927" s="249"/>
      <c r="G927" s="247"/>
    </row>
    <row r="928" spans="5:7">
      <c r="E928" s="247"/>
      <c r="F928" s="249"/>
      <c r="G928" s="247"/>
    </row>
    <row r="929" spans="5:7">
      <c r="E929" s="247"/>
      <c r="F929" s="249"/>
      <c r="G929" s="247"/>
    </row>
    <row r="930" spans="5:7">
      <c r="E930" s="247"/>
      <c r="F930" s="249"/>
      <c r="G930" s="247"/>
    </row>
    <row r="931" spans="5:7">
      <c r="E931" s="247"/>
      <c r="F931" s="249"/>
      <c r="G931" s="247"/>
    </row>
    <row r="932" spans="5:7">
      <c r="E932" s="247"/>
      <c r="F932" s="249"/>
      <c r="G932" s="247"/>
    </row>
    <row r="933" spans="5:7">
      <c r="E933" s="247"/>
      <c r="F933" s="249"/>
      <c r="G933" s="247"/>
    </row>
    <row r="934" spans="5:7">
      <c r="E934" s="247"/>
      <c r="F934" s="249"/>
      <c r="G934" s="247"/>
    </row>
    <row r="935" spans="5:7">
      <c r="E935" s="247"/>
      <c r="F935" s="249"/>
      <c r="G935" s="247"/>
    </row>
    <row r="936" spans="5:7">
      <c r="E936" s="247"/>
      <c r="F936" s="249"/>
      <c r="G936" s="247"/>
    </row>
    <row r="937" spans="5:7">
      <c r="E937" s="247"/>
      <c r="F937" s="249"/>
      <c r="G937" s="247"/>
    </row>
    <row r="938" spans="5:7">
      <c r="E938" s="247"/>
      <c r="F938" s="249"/>
      <c r="G938" s="247"/>
    </row>
    <row r="939" spans="5:7">
      <c r="E939" s="247"/>
      <c r="F939" s="249"/>
      <c r="G939" s="247"/>
    </row>
    <row r="940" spans="5:7">
      <c r="E940" s="247"/>
      <c r="F940" s="249"/>
      <c r="G940" s="247"/>
    </row>
    <row r="941" spans="5:7">
      <c r="E941" s="247"/>
      <c r="F941" s="249"/>
      <c r="G941" s="247"/>
    </row>
    <row r="942" spans="5:7">
      <c r="E942" s="247"/>
      <c r="F942" s="249"/>
      <c r="G942" s="247"/>
    </row>
    <row r="943" spans="5:7">
      <c r="E943" s="247"/>
      <c r="F943" s="249"/>
      <c r="G943" s="247"/>
    </row>
    <row r="944" spans="5:7">
      <c r="E944" s="247"/>
      <c r="F944" s="249"/>
      <c r="G944" s="247"/>
    </row>
    <row r="945" spans="5:7">
      <c r="E945" s="247"/>
      <c r="F945" s="249"/>
      <c r="G945" s="247"/>
    </row>
    <row r="946" spans="5:7">
      <c r="E946" s="247"/>
      <c r="F946" s="249"/>
      <c r="G946" s="247"/>
    </row>
    <row r="947" spans="5:7">
      <c r="E947" s="247"/>
      <c r="F947" s="249"/>
      <c r="G947" s="247"/>
    </row>
    <row r="948" spans="5:7">
      <c r="E948" s="247"/>
      <c r="F948" s="249"/>
      <c r="G948" s="247"/>
    </row>
    <row r="949" spans="5:7">
      <c r="E949" s="247"/>
      <c r="F949" s="249"/>
      <c r="G949" s="247"/>
    </row>
    <row r="950" spans="5:7">
      <c r="E950" s="247"/>
      <c r="F950" s="249"/>
      <c r="G950" s="247"/>
    </row>
    <row r="951" spans="5:7">
      <c r="E951" s="247"/>
      <c r="F951" s="249"/>
      <c r="G951" s="247"/>
    </row>
    <row r="952" spans="5:7">
      <c r="E952" s="247"/>
      <c r="F952" s="249"/>
      <c r="G952" s="247"/>
    </row>
    <row r="953" spans="5:7">
      <c r="E953" s="247"/>
      <c r="F953" s="249"/>
      <c r="G953" s="247"/>
    </row>
    <row r="954" spans="5:7">
      <c r="E954" s="247"/>
      <c r="F954" s="249"/>
      <c r="G954" s="247"/>
    </row>
    <row r="955" spans="5:7">
      <c r="E955" s="247"/>
      <c r="F955" s="249"/>
      <c r="G955" s="247"/>
    </row>
    <row r="956" spans="5:7">
      <c r="E956" s="247"/>
      <c r="F956" s="249"/>
      <c r="G956" s="247"/>
    </row>
    <row r="957" spans="5:7">
      <c r="E957" s="247"/>
      <c r="F957" s="249"/>
      <c r="G957" s="247"/>
    </row>
    <row r="958" spans="5:7">
      <c r="E958" s="247"/>
      <c r="F958" s="249"/>
      <c r="G958" s="247"/>
    </row>
    <row r="959" spans="5:7">
      <c r="E959" s="247"/>
      <c r="F959" s="249"/>
      <c r="G959" s="247"/>
    </row>
    <row r="960" spans="5:7">
      <c r="E960" s="247"/>
      <c r="F960" s="249"/>
      <c r="G960" s="247"/>
    </row>
    <row r="961" spans="5:7">
      <c r="E961" s="247"/>
      <c r="F961" s="249"/>
      <c r="G961" s="247"/>
    </row>
    <row r="962" spans="5:7">
      <c r="E962" s="247"/>
      <c r="F962" s="249"/>
      <c r="G962" s="247"/>
    </row>
    <row r="963" spans="5:7">
      <c r="E963" s="247"/>
      <c r="F963" s="249"/>
      <c r="G963" s="247"/>
    </row>
    <row r="964" spans="5:7">
      <c r="E964" s="247"/>
      <c r="F964" s="249"/>
      <c r="G964" s="247"/>
    </row>
    <row r="965" spans="5:7">
      <c r="E965" s="247"/>
      <c r="F965" s="249"/>
      <c r="G965" s="247"/>
    </row>
    <row r="966" spans="5:7">
      <c r="E966" s="247"/>
      <c r="F966" s="249"/>
      <c r="G966" s="247"/>
    </row>
    <row r="967" spans="5:7">
      <c r="E967" s="247"/>
      <c r="F967" s="249"/>
      <c r="G967" s="247"/>
    </row>
    <row r="968" spans="5:7">
      <c r="E968" s="247"/>
      <c r="F968" s="249"/>
      <c r="G968" s="247"/>
    </row>
    <row r="969" spans="5:7">
      <c r="E969" s="247"/>
      <c r="F969" s="249"/>
      <c r="G969" s="247"/>
    </row>
    <row r="970" spans="5:7">
      <c r="E970" s="247"/>
      <c r="F970" s="249"/>
      <c r="G970" s="247"/>
    </row>
    <row r="971" spans="5:7">
      <c r="E971" s="247"/>
      <c r="F971" s="249"/>
      <c r="G971" s="247"/>
    </row>
    <row r="972" spans="5:7">
      <c r="E972" s="247"/>
      <c r="F972" s="249"/>
      <c r="G972" s="247"/>
    </row>
    <row r="973" spans="5:7">
      <c r="E973" s="247"/>
      <c r="F973" s="249"/>
      <c r="G973" s="247"/>
    </row>
    <row r="974" spans="5:7">
      <c r="E974" s="247"/>
      <c r="F974" s="249"/>
      <c r="G974" s="247"/>
    </row>
    <row r="975" spans="5:7">
      <c r="E975" s="247"/>
      <c r="F975" s="249"/>
      <c r="G975" s="247"/>
    </row>
    <row r="976" spans="5:7">
      <c r="E976" s="247"/>
      <c r="F976" s="249"/>
      <c r="G976" s="247"/>
    </row>
    <row r="977" spans="5:7">
      <c r="E977" s="247"/>
      <c r="F977" s="249"/>
      <c r="G977" s="247"/>
    </row>
    <row r="978" spans="5:7">
      <c r="E978" s="247"/>
      <c r="F978" s="249"/>
      <c r="G978" s="247"/>
    </row>
    <row r="979" spans="5:7">
      <c r="E979" s="247"/>
      <c r="F979" s="249"/>
      <c r="G979" s="247"/>
    </row>
    <row r="980" spans="5:7">
      <c r="E980" s="247"/>
      <c r="F980" s="249"/>
      <c r="G980" s="247"/>
    </row>
    <row r="981" spans="5:7">
      <c r="E981" s="247"/>
      <c r="F981" s="249"/>
      <c r="G981" s="247"/>
    </row>
    <row r="982" spans="5:7">
      <c r="E982" s="247"/>
      <c r="F982" s="249"/>
      <c r="G982" s="247"/>
    </row>
    <row r="983" spans="5:7">
      <c r="E983" s="247"/>
      <c r="F983" s="249"/>
      <c r="G983" s="247"/>
    </row>
    <row r="984" spans="5:7">
      <c r="E984" s="247"/>
      <c r="F984" s="249"/>
      <c r="G984" s="247"/>
    </row>
    <row r="985" spans="5:7">
      <c r="E985" s="247"/>
      <c r="F985" s="249"/>
      <c r="G985" s="247"/>
    </row>
    <row r="986" spans="5:7">
      <c r="E986" s="247"/>
      <c r="F986" s="249"/>
      <c r="G986" s="247"/>
    </row>
    <row r="987" spans="5:7">
      <c r="E987" s="247"/>
      <c r="F987" s="249"/>
      <c r="G987" s="247"/>
    </row>
    <row r="988" spans="5:7">
      <c r="E988" s="247"/>
      <c r="F988" s="249"/>
      <c r="G988" s="247"/>
    </row>
    <row r="989" spans="5:7">
      <c r="E989" s="247"/>
      <c r="F989" s="249"/>
      <c r="G989" s="247"/>
    </row>
    <row r="990" spans="5:7">
      <c r="E990" s="247"/>
      <c r="F990" s="249"/>
      <c r="G990" s="247"/>
    </row>
    <row r="991" spans="5:7">
      <c r="E991" s="247"/>
      <c r="F991" s="249"/>
      <c r="G991" s="247"/>
    </row>
    <row r="992" spans="5:7">
      <c r="E992" s="247"/>
      <c r="F992" s="249"/>
      <c r="G992" s="247"/>
    </row>
    <row r="993" spans="5:7">
      <c r="E993" s="247"/>
      <c r="F993" s="249"/>
      <c r="G993" s="247"/>
    </row>
    <row r="994" spans="5:7">
      <c r="E994" s="247"/>
      <c r="F994" s="249"/>
      <c r="G994" s="247"/>
    </row>
    <row r="995" spans="5:7">
      <c r="E995" s="247"/>
      <c r="F995" s="249"/>
      <c r="G995" s="247"/>
    </row>
    <row r="996" spans="5:7">
      <c r="E996" s="247"/>
      <c r="F996" s="249"/>
      <c r="G996" s="247"/>
    </row>
    <row r="997" spans="5:7">
      <c r="E997" s="247"/>
      <c r="F997" s="249"/>
      <c r="G997" s="247"/>
    </row>
    <row r="998" spans="5:7">
      <c r="E998" s="247"/>
      <c r="F998" s="249"/>
      <c r="G998" s="247"/>
    </row>
    <row r="999" spans="5:7">
      <c r="E999" s="247"/>
      <c r="F999" s="249"/>
      <c r="G999" s="247"/>
    </row>
    <row r="1000" spans="5:7">
      <c r="E1000" s="247"/>
      <c r="F1000" s="249"/>
      <c r="G1000" s="247"/>
    </row>
    <row r="1001" spans="5:7">
      <c r="E1001" s="247"/>
      <c r="F1001" s="249"/>
      <c r="G1001" s="247"/>
    </row>
    <row r="1002" spans="5:7">
      <c r="E1002" s="247"/>
      <c r="F1002" s="249"/>
      <c r="G1002" s="247"/>
    </row>
    <row r="1003" spans="5:7">
      <c r="E1003" s="247"/>
      <c r="F1003" s="249"/>
      <c r="G1003" s="247"/>
    </row>
    <row r="1004" spans="5:7">
      <c r="E1004" s="247"/>
      <c r="F1004" s="249"/>
      <c r="G1004" s="247"/>
    </row>
    <row r="1005" spans="5:7">
      <c r="E1005" s="247"/>
      <c r="F1005" s="249"/>
      <c r="G1005" s="247"/>
    </row>
    <row r="1006" spans="5:7">
      <c r="E1006" s="247"/>
      <c r="F1006" s="249"/>
      <c r="G1006" s="247"/>
    </row>
    <row r="1007" spans="5:7">
      <c r="E1007" s="247"/>
      <c r="F1007" s="249"/>
      <c r="G1007" s="247"/>
    </row>
    <row r="1008" spans="5:7">
      <c r="E1008" s="247"/>
      <c r="F1008" s="249"/>
      <c r="G1008" s="247"/>
    </row>
    <row r="1009" spans="5:7">
      <c r="E1009" s="247"/>
      <c r="F1009" s="249"/>
      <c r="G1009" s="247"/>
    </row>
    <row r="1010" spans="5:7">
      <c r="E1010" s="247"/>
      <c r="F1010" s="249"/>
      <c r="G1010" s="247"/>
    </row>
    <row r="1011" spans="5:7">
      <c r="E1011" s="247"/>
      <c r="F1011" s="249"/>
      <c r="G1011" s="247"/>
    </row>
    <row r="1012" spans="5:7">
      <c r="E1012" s="247"/>
      <c r="F1012" s="249"/>
      <c r="G1012" s="247"/>
    </row>
    <row r="1013" spans="5:7">
      <c r="E1013" s="247"/>
      <c r="F1013" s="249"/>
      <c r="G1013" s="247"/>
    </row>
    <row r="1014" spans="5:7">
      <c r="E1014" s="247"/>
      <c r="F1014" s="249"/>
      <c r="G1014" s="247"/>
    </row>
    <row r="1015" spans="5:7">
      <c r="E1015" s="247"/>
      <c r="F1015" s="249"/>
      <c r="G1015" s="247"/>
    </row>
    <row r="1016" spans="5:7">
      <c r="E1016" s="247"/>
      <c r="F1016" s="249"/>
      <c r="G1016" s="247"/>
    </row>
    <row r="1017" spans="5:7">
      <c r="E1017" s="247"/>
      <c r="F1017" s="249"/>
      <c r="G1017" s="247"/>
    </row>
    <row r="1018" spans="5:7">
      <c r="E1018" s="247"/>
      <c r="F1018" s="249"/>
      <c r="G1018" s="247"/>
    </row>
    <row r="1019" spans="5:7">
      <c r="E1019" s="247"/>
      <c r="F1019" s="249"/>
      <c r="G1019" s="247"/>
    </row>
    <row r="1020" spans="5:7">
      <c r="E1020" s="247"/>
      <c r="F1020" s="249"/>
      <c r="G1020" s="247"/>
    </row>
    <row r="1021" spans="5:7">
      <c r="E1021" s="247"/>
      <c r="F1021" s="249"/>
      <c r="G1021" s="247"/>
    </row>
    <row r="1022" spans="5:7">
      <c r="E1022" s="247"/>
      <c r="F1022" s="249"/>
      <c r="G1022" s="247"/>
    </row>
    <row r="1023" spans="5:7">
      <c r="E1023" s="247"/>
      <c r="F1023" s="249"/>
      <c r="G1023" s="247"/>
    </row>
    <row r="1024" spans="5:7">
      <c r="E1024" s="247"/>
      <c r="F1024" s="249"/>
      <c r="G1024" s="247"/>
    </row>
    <row r="1025" spans="5:7">
      <c r="E1025" s="247"/>
      <c r="F1025" s="249"/>
      <c r="G1025" s="247"/>
    </row>
    <row r="1026" spans="5:7">
      <c r="E1026" s="247"/>
      <c r="F1026" s="249"/>
      <c r="G1026" s="247"/>
    </row>
    <row r="1027" spans="5:7">
      <c r="E1027" s="247"/>
      <c r="F1027" s="249"/>
      <c r="G1027" s="247"/>
    </row>
    <row r="1028" spans="5:7">
      <c r="E1028" s="247"/>
      <c r="F1028" s="249"/>
      <c r="G1028" s="247"/>
    </row>
    <row r="1029" spans="5:7">
      <c r="E1029" s="247"/>
      <c r="F1029" s="249"/>
      <c r="G1029" s="247"/>
    </row>
    <row r="1030" spans="5:7">
      <c r="E1030" s="247"/>
      <c r="F1030" s="249"/>
      <c r="G1030" s="247"/>
    </row>
    <row r="1031" spans="5:7">
      <c r="E1031" s="247"/>
      <c r="F1031" s="249"/>
      <c r="G1031" s="247"/>
    </row>
    <row r="1032" spans="5:7">
      <c r="E1032" s="247"/>
      <c r="F1032" s="249"/>
      <c r="G1032" s="247"/>
    </row>
    <row r="1033" spans="5:7">
      <c r="E1033" s="247"/>
      <c r="F1033" s="249"/>
      <c r="G1033" s="247"/>
    </row>
    <row r="1034" spans="5:7">
      <c r="E1034" s="247"/>
      <c r="F1034" s="249"/>
      <c r="G1034" s="247"/>
    </row>
    <row r="1035" spans="5:7">
      <c r="E1035" s="247"/>
      <c r="F1035" s="249"/>
      <c r="G1035" s="247"/>
    </row>
    <row r="1036" spans="5:7">
      <c r="E1036" s="247"/>
      <c r="F1036" s="249"/>
      <c r="G1036" s="247"/>
    </row>
    <row r="1037" spans="5:7">
      <c r="E1037" s="247"/>
      <c r="F1037" s="249"/>
      <c r="G1037" s="247"/>
    </row>
    <row r="1038" spans="5:7">
      <c r="E1038" s="247"/>
      <c r="F1038" s="249"/>
      <c r="G1038" s="247"/>
    </row>
    <row r="1039" spans="5:7">
      <c r="E1039" s="247"/>
      <c r="F1039" s="249"/>
      <c r="G1039" s="247"/>
    </row>
    <row r="1040" spans="5:7">
      <c r="E1040" s="247"/>
      <c r="F1040" s="249"/>
      <c r="G1040" s="247"/>
    </row>
    <row r="1041" spans="5:7">
      <c r="E1041" s="247"/>
      <c r="F1041" s="249"/>
      <c r="G1041" s="247"/>
    </row>
    <row r="1042" spans="5:7">
      <c r="E1042" s="247"/>
      <c r="F1042" s="249"/>
      <c r="G1042" s="247"/>
    </row>
    <row r="1043" spans="5:7">
      <c r="E1043" s="247"/>
      <c r="F1043" s="249"/>
      <c r="G1043" s="247"/>
    </row>
    <row r="1044" spans="5:7">
      <c r="E1044" s="247"/>
      <c r="F1044" s="249"/>
      <c r="G1044" s="247"/>
    </row>
    <row r="1045" spans="5:7">
      <c r="E1045" s="247"/>
      <c r="F1045" s="249"/>
      <c r="G1045" s="247"/>
    </row>
    <row r="1046" spans="5:7">
      <c r="E1046" s="247"/>
      <c r="F1046" s="249"/>
      <c r="G1046" s="247"/>
    </row>
    <row r="1047" spans="5:7">
      <c r="E1047" s="247"/>
      <c r="F1047" s="249"/>
      <c r="G1047" s="247"/>
    </row>
    <row r="1048" spans="5:7">
      <c r="E1048" s="247"/>
      <c r="F1048" s="249"/>
      <c r="G1048" s="247"/>
    </row>
    <row r="1049" spans="5:7">
      <c r="E1049" s="247"/>
      <c r="F1049" s="249"/>
      <c r="G1049" s="247"/>
    </row>
    <row r="1050" spans="5:7">
      <c r="E1050" s="247"/>
      <c r="F1050" s="249"/>
      <c r="G1050" s="247"/>
    </row>
    <row r="1051" spans="5:7">
      <c r="E1051" s="247"/>
      <c r="F1051" s="249"/>
      <c r="G1051" s="247"/>
    </row>
    <row r="1052" spans="5:7">
      <c r="E1052" s="247"/>
      <c r="F1052" s="249"/>
      <c r="G1052" s="247"/>
    </row>
    <row r="1053" spans="5:7">
      <c r="E1053" s="247"/>
      <c r="F1053" s="249"/>
      <c r="G1053" s="247"/>
    </row>
    <row r="1054" spans="5:7">
      <c r="E1054" s="247"/>
      <c r="F1054" s="249"/>
      <c r="G1054" s="247"/>
    </row>
    <row r="1055" spans="5:7">
      <c r="E1055" s="247"/>
      <c r="F1055" s="249"/>
      <c r="G1055" s="247"/>
    </row>
    <row r="1056" spans="5:7">
      <c r="E1056" s="247"/>
      <c r="F1056" s="249"/>
      <c r="G1056" s="247"/>
    </row>
    <row r="1057" spans="5:7">
      <c r="E1057" s="247"/>
      <c r="F1057" s="249"/>
      <c r="G1057" s="247"/>
    </row>
    <row r="1058" spans="5:7">
      <c r="E1058" s="247"/>
      <c r="F1058" s="249"/>
      <c r="G1058" s="247"/>
    </row>
    <row r="1059" spans="5:7">
      <c r="E1059" s="247"/>
      <c r="F1059" s="249"/>
      <c r="G1059" s="247"/>
    </row>
    <row r="1060" spans="5:7">
      <c r="E1060" s="247"/>
      <c r="F1060" s="249"/>
      <c r="G1060" s="247"/>
    </row>
    <row r="1061" spans="5:7">
      <c r="E1061" s="247"/>
      <c r="F1061" s="249"/>
      <c r="G1061" s="247"/>
    </row>
    <row r="1062" spans="5:7">
      <c r="E1062" s="247"/>
      <c r="F1062" s="249"/>
      <c r="G1062" s="247"/>
    </row>
    <row r="1063" spans="5:7">
      <c r="E1063" s="247"/>
      <c r="F1063" s="249"/>
      <c r="G1063" s="247"/>
    </row>
    <row r="1064" spans="5:7">
      <c r="E1064" s="247"/>
      <c r="F1064" s="249"/>
      <c r="G1064" s="247"/>
    </row>
    <row r="1065" spans="5:7">
      <c r="E1065" s="247"/>
      <c r="F1065" s="249"/>
      <c r="G1065" s="247"/>
    </row>
    <row r="1066" spans="5:7">
      <c r="E1066" s="247"/>
      <c r="F1066" s="249"/>
      <c r="G1066" s="247"/>
    </row>
    <row r="1067" spans="5:7">
      <c r="E1067" s="247"/>
      <c r="F1067" s="249"/>
      <c r="G1067" s="247"/>
    </row>
    <row r="1068" spans="5:7">
      <c r="E1068" s="247"/>
      <c r="F1068" s="249"/>
      <c r="G1068" s="247"/>
    </row>
    <row r="1069" spans="5:7">
      <c r="E1069" s="247"/>
      <c r="F1069" s="249"/>
      <c r="G1069" s="247"/>
    </row>
    <row r="1070" spans="5:7">
      <c r="E1070" s="247"/>
      <c r="F1070" s="249"/>
      <c r="G1070" s="247"/>
    </row>
    <row r="1071" spans="5:7">
      <c r="E1071" s="247"/>
      <c r="F1071" s="249"/>
      <c r="G1071" s="247"/>
    </row>
    <row r="1072" spans="5:7">
      <c r="E1072" s="247"/>
      <c r="F1072" s="249"/>
      <c r="G1072" s="247"/>
    </row>
    <row r="1073" spans="5:7">
      <c r="E1073" s="247"/>
      <c r="F1073" s="249"/>
      <c r="G1073" s="247"/>
    </row>
    <row r="1074" spans="5:7">
      <c r="E1074" s="247"/>
      <c r="F1074" s="249"/>
      <c r="G1074" s="247"/>
    </row>
    <row r="1075" spans="5:7">
      <c r="E1075" s="247"/>
      <c r="F1075" s="249"/>
      <c r="G1075" s="247"/>
    </row>
    <row r="1076" spans="5:7">
      <c r="E1076" s="247"/>
      <c r="F1076" s="249"/>
      <c r="G1076" s="247"/>
    </row>
    <row r="1077" spans="5:7">
      <c r="E1077" s="247"/>
      <c r="F1077" s="249"/>
      <c r="G1077" s="247"/>
    </row>
    <row r="1078" spans="5:7">
      <c r="E1078" s="247"/>
      <c r="F1078" s="249"/>
      <c r="G1078" s="247"/>
    </row>
    <row r="1079" spans="5:7">
      <c r="E1079" s="247"/>
      <c r="F1079" s="249"/>
      <c r="G1079" s="247"/>
    </row>
    <row r="1080" spans="5:7">
      <c r="E1080" s="247"/>
      <c r="F1080" s="249"/>
      <c r="G1080" s="247"/>
    </row>
    <row r="1081" spans="5:7">
      <c r="E1081" s="247"/>
      <c r="F1081" s="249"/>
      <c r="G1081" s="247"/>
    </row>
    <row r="1082" spans="5:7">
      <c r="E1082" s="247"/>
      <c r="F1082" s="249"/>
      <c r="G1082" s="247"/>
    </row>
    <row r="1083" spans="5:7">
      <c r="E1083" s="247"/>
      <c r="F1083" s="249"/>
      <c r="G1083" s="247"/>
    </row>
    <row r="1084" spans="5:7">
      <c r="E1084" s="247"/>
      <c r="F1084" s="249"/>
      <c r="G1084" s="247"/>
    </row>
    <row r="1085" spans="5:7">
      <c r="E1085" s="247"/>
      <c r="F1085" s="249"/>
      <c r="G1085" s="247"/>
    </row>
    <row r="1086" spans="5:7">
      <c r="E1086" s="247"/>
      <c r="F1086" s="249"/>
      <c r="G1086" s="247"/>
    </row>
    <row r="1087" spans="5:7">
      <c r="E1087" s="247"/>
      <c r="F1087" s="249"/>
      <c r="G1087" s="247"/>
    </row>
    <row r="1088" spans="5:7">
      <c r="E1088" s="247"/>
      <c r="F1088" s="249"/>
      <c r="G1088" s="247"/>
    </row>
    <row r="1089" spans="5:7">
      <c r="E1089" s="247"/>
      <c r="F1089" s="249"/>
      <c r="G1089" s="247"/>
    </row>
    <row r="1090" spans="5:7">
      <c r="E1090" s="247"/>
      <c r="F1090" s="249"/>
      <c r="G1090" s="247"/>
    </row>
    <row r="1091" spans="5:7">
      <c r="E1091" s="247"/>
      <c r="F1091" s="249"/>
      <c r="G1091" s="247"/>
    </row>
    <row r="1092" spans="5:7">
      <c r="E1092" s="247"/>
      <c r="F1092" s="249"/>
      <c r="G1092" s="247"/>
    </row>
    <row r="1093" spans="5:7">
      <c r="E1093" s="247"/>
      <c r="F1093" s="249"/>
      <c r="G1093" s="247"/>
    </row>
    <row r="1094" spans="5:7">
      <c r="E1094" s="247"/>
      <c r="F1094" s="249"/>
      <c r="G1094" s="247"/>
    </row>
    <row r="1095" spans="5:7">
      <c r="E1095" s="247"/>
      <c r="F1095" s="249"/>
      <c r="G1095" s="247"/>
    </row>
    <row r="1096" spans="5:7">
      <c r="E1096" s="247"/>
      <c r="F1096" s="249"/>
      <c r="G1096" s="247"/>
    </row>
    <row r="1097" spans="5:7">
      <c r="E1097" s="247"/>
      <c r="F1097" s="249"/>
      <c r="G1097" s="247"/>
    </row>
    <row r="1098" spans="5:7">
      <c r="E1098" s="247"/>
      <c r="F1098" s="249"/>
      <c r="G1098" s="247"/>
    </row>
    <row r="1099" spans="5:7">
      <c r="E1099" s="247"/>
      <c r="F1099" s="249"/>
      <c r="G1099" s="247"/>
    </row>
    <row r="1100" spans="5:7">
      <c r="E1100" s="247"/>
      <c r="F1100" s="249"/>
      <c r="G1100" s="247"/>
    </row>
    <row r="1101" spans="5:7">
      <c r="E1101" s="247"/>
      <c r="F1101" s="249"/>
      <c r="G1101" s="247"/>
    </row>
    <row r="1102" spans="5:7">
      <c r="E1102" s="247"/>
      <c r="F1102" s="249"/>
      <c r="G1102" s="247"/>
    </row>
    <row r="1103" spans="5:7">
      <c r="E1103" s="247"/>
      <c r="F1103" s="249"/>
      <c r="G1103" s="247"/>
    </row>
    <row r="1104" spans="5:7">
      <c r="E1104" s="247"/>
      <c r="F1104" s="249"/>
      <c r="G1104" s="247"/>
    </row>
    <row r="1105" spans="5:7">
      <c r="E1105" s="247"/>
      <c r="F1105" s="249"/>
      <c r="G1105" s="247"/>
    </row>
    <row r="1106" spans="5:7">
      <c r="E1106" s="247"/>
      <c r="F1106" s="249"/>
      <c r="G1106" s="247"/>
    </row>
    <row r="1107" spans="5:7">
      <c r="E1107" s="247"/>
      <c r="F1107" s="249"/>
      <c r="G1107" s="247"/>
    </row>
    <row r="1108" spans="5:7">
      <c r="E1108" s="247"/>
      <c r="F1108" s="249"/>
      <c r="G1108" s="247"/>
    </row>
    <row r="1109" spans="5:7">
      <c r="E1109" s="247"/>
      <c r="F1109" s="249"/>
      <c r="G1109" s="247"/>
    </row>
    <row r="1110" spans="5:7">
      <c r="E1110" s="247"/>
      <c r="F1110" s="249"/>
      <c r="G1110" s="247"/>
    </row>
    <row r="1111" spans="5:7">
      <c r="E1111" s="247"/>
      <c r="F1111" s="249"/>
      <c r="G1111" s="247"/>
    </row>
    <row r="1112" spans="5:7">
      <c r="E1112" s="247"/>
      <c r="F1112" s="249"/>
      <c r="G1112" s="247"/>
    </row>
    <row r="1113" spans="5:7">
      <c r="E1113" s="247"/>
      <c r="F1113" s="249"/>
      <c r="G1113" s="247"/>
    </row>
    <row r="1114" spans="5:7">
      <c r="E1114" s="247"/>
      <c r="F1114" s="249"/>
      <c r="G1114" s="247"/>
    </row>
    <row r="1115" spans="5:7">
      <c r="E1115" s="247"/>
      <c r="F1115" s="249"/>
      <c r="G1115" s="247"/>
    </row>
    <row r="1116" spans="5:7">
      <c r="E1116" s="247"/>
      <c r="F1116" s="249"/>
      <c r="G1116" s="247"/>
    </row>
    <row r="1117" spans="5:7">
      <c r="E1117" s="247"/>
      <c r="F1117" s="249"/>
      <c r="G1117" s="247"/>
    </row>
    <row r="1118" spans="5:7">
      <c r="E1118" s="247"/>
      <c r="F1118" s="249"/>
      <c r="G1118" s="247"/>
    </row>
    <row r="1119" spans="5:7">
      <c r="E1119" s="247"/>
      <c r="F1119" s="249"/>
      <c r="G1119" s="247"/>
    </row>
    <row r="1120" spans="5:7">
      <c r="E1120" s="247"/>
      <c r="F1120" s="249"/>
      <c r="G1120" s="247"/>
    </row>
    <row r="1121" spans="5:7">
      <c r="E1121" s="247"/>
      <c r="F1121" s="249"/>
      <c r="G1121" s="247"/>
    </row>
    <row r="1122" spans="5:7">
      <c r="E1122" s="247"/>
      <c r="F1122" s="249"/>
      <c r="G1122" s="247"/>
    </row>
    <row r="1123" spans="5:7">
      <c r="E1123" s="247"/>
      <c r="F1123" s="249"/>
      <c r="G1123" s="247"/>
    </row>
    <row r="1124" spans="5:7">
      <c r="E1124" s="247"/>
      <c r="F1124" s="249"/>
      <c r="G1124" s="247"/>
    </row>
    <row r="1125" spans="5:7">
      <c r="E1125" s="247"/>
      <c r="F1125" s="249"/>
      <c r="G1125" s="247"/>
    </row>
    <row r="1126" spans="5:7">
      <c r="E1126" s="247"/>
      <c r="F1126" s="249"/>
      <c r="G1126" s="247"/>
    </row>
    <row r="1127" spans="5:7">
      <c r="E1127" s="247"/>
      <c r="F1127" s="249"/>
      <c r="G1127" s="247"/>
    </row>
    <row r="1128" spans="5:7">
      <c r="E1128" s="247"/>
      <c r="F1128" s="249"/>
      <c r="G1128" s="247"/>
    </row>
    <row r="1129" spans="5:7">
      <c r="E1129" s="247"/>
      <c r="F1129" s="249"/>
      <c r="G1129" s="247"/>
    </row>
    <row r="1130" spans="5:7">
      <c r="E1130" s="247"/>
      <c r="F1130" s="249"/>
      <c r="G1130" s="247"/>
    </row>
    <row r="1131" spans="5:7">
      <c r="E1131" s="247"/>
      <c r="F1131" s="249"/>
      <c r="G1131" s="247"/>
    </row>
    <row r="1132" spans="5:7">
      <c r="E1132" s="247"/>
      <c r="F1132" s="249"/>
      <c r="G1132" s="247"/>
    </row>
    <row r="1133" spans="5:7">
      <c r="E1133" s="247"/>
      <c r="F1133" s="249"/>
      <c r="G1133" s="247"/>
    </row>
    <row r="1134" spans="5:7">
      <c r="E1134" s="247"/>
      <c r="F1134" s="249"/>
      <c r="G1134" s="247"/>
    </row>
    <row r="1135" spans="5:7">
      <c r="E1135" s="247"/>
      <c r="F1135" s="249"/>
      <c r="G1135" s="247"/>
    </row>
    <row r="1136" spans="5:7">
      <c r="E1136" s="247"/>
      <c r="F1136" s="249"/>
      <c r="G1136" s="247"/>
    </row>
    <row r="1137" spans="5:7">
      <c r="E1137" s="247"/>
      <c r="F1137" s="249"/>
      <c r="G1137" s="247"/>
    </row>
    <row r="1138" spans="5:7">
      <c r="E1138" s="247"/>
      <c r="F1138" s="249"/>
      <c r="G1138" s="247"/>
    </row>
    <row r="1139" spans="5:7">
      <c r="E1139" s="247"/>
      <c r="F1139" s="249"/>
      <c r="G1139" s="247"/>
    </row>
    <row r="1140" spans="5:7">
      <c r="E1140" s="247"/>
      <c r="F1140" s="249"/>
      <c r="G1140" s="247"/>
    </row>
    <row r="1141" spans="5:7">
      <c r="E1141" s="247"/>
      <c r="F1141" s="249"/>
      <c r="G1141" s="247"/>
    </row>
    <row r="1142" spans="5:7">
      <c r="E1142" s="247"/>
      <c r="F1142" s="249"/>
      <c r="G1142" s="247"/>
    </row>
    <row r="1143" spans="5:7">
      <c r="E1143" s="247"/>
      <c r="F1143" s="249"/>
      <c r="G1143" s="247"/>
    </row>
    <row r="1144" spans="5:7">
      <c r="E1144" s="247"/>
      <c r="F1144" s="249"/>
      <c r="G1144" s="247"/>
    </row>
    <row r="1145" spans="5:7">
      <c r="E1145" s="247"/>
      <c r="F1145" s="249"/>
      <c r="G1145" s="247"/>
    </row>
    <row r="1146" spans="5:7">
      <c r="E1146" s="247"/>
      <c r="F1146" s="249"/>
      <c r="G1146" s="247"/>
    </row>
    <row r="1147" spans="5:7">
      <c r="E1147" s="247"/>
      <c r="F1147" s="249"/>
      <c r="G1147" s="247"/>
    </row>
    <row r="1148" spans="5:7">
      <c r="E1148" s="247"/>
      <c r="F1148" s="249"/>
      <c r="G1148" s="247"/>
    </row>
    <row r="1149" spans="5:7">
      <c r="E1149" s="247"/>
      <c r="F1149" s="249"/>
      <c r="G1149" s="247"/>
    </row>
    <row r="1150" spans="5:7">
      <c r="E1150" s="247"/>
      <c r="F1150" s="249"/>
      <c r="G1150" s="247"/>
    </row>
    <row r="1151" spans="5:7">
      <c r="E1151" s="247"/>
      <c r="F1151" s="249"/>
      <c r="G1151" s="247"/>
    </row>
    <row r="1152" spans="5:7">
      <c r="E1152" s="247"/>
      <c r="F1152" s="249"/>
      <c r="G1152" s="247"/>
    </row>
    <row r="1153" spans="5:7">
      <c r="E1153" s="247"/>
      <c r="F1153" s="249"/>
      <c r="G1153" s="247"/>
    </row>
    <row r="1154" spans="5:7">
      <c r="E1154" s="247"/>
      <c r="F1154" s="249"/>
      <c r="G1154" s="247"/>
    </row>
    <row r="1155" spans="5:7">
      <c r="E1155" s="247"/>
      <c r="F1155" s="249"/>
      <c r="G1155" s="247"/>
    </row>
    <row r="1156" spans="5:7">
      <c r="E1156" s="247"/>
      <c r="F1156" s="249"/>
      <c r="G1156" s="247"/>
    </row>
    <row r="1157" spans="5:7">
      <c r="E1157" s="247"/>
      <c r="F1157" s="249"/>
      <c r="G1157" s="247"/>
    </row>
    <row r="1158" spans="5:7">
      <c r="E1158" s="247"/>
      <c r="F1158" s="249"/>
      <c r="G1158" s="247"/>
    </row>
    <row r="1159" spans="5:7">
      <c r="E1159" s="247"/>
      <c r="F1159" s="249"/>
      <c r="G1159" s="247"/>
    </row>
    <row r="1160" spans="5:7">
      <c r="E1160" s="247"/>
      <c r="F1160" s="249"/>
      <c r="G1160" s="247"/>
    </row>
    <row r="1161" spans="5:7">
      <c r="E1161" s="247"/>
      <c r="F1161" s="249"/>
      <c r="G1161" s="247"/>
    </row>
    <row r="1162" spans="5:7">
      <c r="E1162" s="247"/>
      <c r="F1162" s="249"/>
      <c r="G1162" s="247"/>
    </row>
    <row r="1163" spans="5:7">
      <c r="E1163" s="247"/>
      <c r="F1163" s="249"/>
      <c r="G1163" s="247"/>
    </row>
    <row r="1164" spans="5:7">
      <c r="E1164" s="247"/>
      <c r="F1164" s="249"/>
      <c r="G1164" s="247"/>
    </row>
    <row r="1165" spans="5:7">
      <c r="E1165" s="247"/>
      <c r="F1165" s="249"/>
      <c r="G1165" s="247"/>
    </row>
    <row r="1166" spans="5:7">
      <c r="E1166" s="247"/>
      <c r="F1166" s="249"/>
      <c r="G1166" s="247"/>
    </row>
    <row r="1167" spans="5:7">
      <c r="E1167" s="247"/>
      <c r="F1167" s="249"/>
      <c r="G1167" s="247"/>
    </row>
    <row r="1168" spans="5:7">
      <c r="E1168" s="247"/>
      <c r="F1168" s="249"/>
      <c r="G1168" s="247"/>
    </row>
    <row r="1169" spans="5:7">
      <c r="E1169" s="247"/>
      <c r="F1169" s="249"/>
      <c r="G1169" s="247"/>
    </row>
    <row r="1170" spans="5:7">
      <c r="E1170" s="247"/>
      <c r="F1170" s="249"/>
      <c r="G1170" s="247"/>
    </row>
    <row r="1171" spans="5:7">
      <c r="E1171" s="247"/>
      <c r="F1171" s="249"/>
      <c r="G1171" s="247"/>
    </row>
    <row r="1172" spans="5:7">
      <c r="E1172" s="247"/>
      <c r="F1172" s="249"/>
      <c r="G1172" s="247"/>
    </row>
    <row r="1173" spans="5:7">
      <c r="E1173" s="247"/>
      <c r="F1173" s="249"/>
      <c r="G1173" s="247"/>
    </row>
    <row r="1174" spans="5:7">
      <c r="E1174" s="247"/>
      <c r="F1174" s="249"/>
      <c r="G1174" s="247"/>
    </row>
    <row r="1175" spans="5:7">
      <c r="E1175" s="247"/>
      <c r="F1175" s="249"/>
      <c r="G1175" s="247"/>
    </row>
    <row r="1176" spans="5:7">
      <c r="E1176" s="247"/>
      <c r="F1176" s="249"/>
      <c r="G1176" s="247"/>
    </row>
    <row r="1177" spans="5:7">
      <c r="E1177" s="247"/>
      <c r="F1177" s="249"/>
      <c r="G1177" s="247"/>
    </row>
    <row r="1178" spans="5:7">
      <c r="E1178" s="247"/>
      <c r="F1178" s="249"/>
      <c r="G1178" s="247"/>
    </row>
    <row r="1179" spans="5:7">
      <c r="E1179" s="247"/>
      <c r="F1179" s="249"/>
      <c r="G1179" s="247"/>
    </row>
    <row r="1180" spans="5:7">
      <c r="E1180" s="247"/>
      <c r="F1180" s="249"/>
      <c r="G1180" s="247"/>
    </row>
    <row r="1181" spans="5:7">
      <c r="E1181" s="247"/>
      <c r="F1181" s="249"/>
      <c r="G1181" s="247"/>
    </row>
    <row r="1182" spans="5:7">
      <c r="E1182" s="247"/>
      <c r="F1182" s="249"/>
      <c r="G1182" s="247"/>
    </row>
    <row r="1183" spans="5:7">
      <c r="E1183" s="247"/>
      <c r="F1183" s="249"/>
      <c r="G1183" s="247"/>
    </row>
    <row r="1184" spans="5:7">
      <c r="E1184" s="247"/>
      <c r="F1184" s="249"/>
      <c r="G1184" s="247"/>
    </row>
    <row r="1185" spans="5:7">
      <c r="E1185" s="247"/>
      <c r="F1185" s="249"/>
      <c r="G1185" s="247"/>
    </row>
    <row r="1186" spans="5:7">
      <c r="E1186" s="247"/>
      <c r="F1186" s="249"/>
      <c r="G1186" s="247"/>
    </row>
    <row r="1187" spans="5:7">
      <c r="E1187" s="247"/>
      <c r="F1187" s="249"/>
      <c r="G1187" s="247"/>
    </row>
    <row r="1188" spans="5:7">
      <c r="E1188" s="247"/>
      <c r="F1188" s="249"/>
      <c r="G1188" s="247"/>
    </row>
    <row r="1189" spans="5:7">
      <c r="E1189" s="247"/>
      <c r="F1189" s="249"/>
      <c r="G1189" s="247"/>
    </row>
    <row r="1190" spans="5:7">
      <c r="E1190" s="247"/>
      <c r="F1190" s="249"/>
      <c r="G1190" s="247"/>
    </row>
    <row r="1191" spans="5:7">
      <c r="E1191" s="247"/>
      <c r="F1191" s="249"/>
      <c r="G1191" s="247"/>
    </row>
    <row r="1192" spans="5:7">
      <c r="E1192" s="247"/>
      <c r="F1192" s="249"/>
      <c r="G1192" s="247"/>
    </row>
    <row r="1193" spans="5:7">
      <c r="E1193" s="247"/>
      <c r="F1193" s="249"/>
      <c r="G1193" s="247"/>
    </row>
    <row r="1194" spans="5:7">
      <c r="E1194" s="247"/>
      <c r="F1194" s="249"/>
      <c r="G1194" s="247"/>
    </row>
    <row r="1195" spans="5:7">
      <c r="E1195" s="247"/>
      <c r="F1195" s="249"/>
      <c r="G1195" s="247"/>
    </row>
    <row r="1196" spans="5:7">
      <c r="E1196" s="247"/>
      <c r="F1196" s="249"/>
      <c r="G1196" s="247"/>
    </row>
    <row r="1197" spans="5:7">
      <c r="E1197" s="247"/>
      <c r="F1197" s="249"/>
      <c r="G1197" s="247"/>
    </row>
    <row r="1198" spans="5:7">
      <c r="E1198" s="247"/>
      <c r="F1198" s="249"/>
      <c r="G1198" s="247"/>
    </row>
    <row r="1199" spans="5:7">
      <c r="E1199" s="247"/>
      <c r="F1199" s="249"/>
      <c r="G1199" s="247"/>
    </row>
    <row r="1200" spans="5:7">
      <c r="E1200" s="247"/>
      <c r="F1200" s="249"/>
      <c r="G1200" s="247"/>
    </row>
    <row r="1201" spans="5:7">
      <c r="E1201" s="247"/>
      <c r="F1201" s="249"/>
      <c r="G1201" s="247"/>
    </row>
    <row r="1202" spans="5:7">
      <c r="E1202" s="247"/>
      <c r="F1202" s="249"/>
      <c r="G1202" s="247"/>
    </row>
    <row r="1203" spans="5:7">
      <c r="E1203" s="247"/>
      <c r="F1203" s="249"/>
      <c r="G1203" s="247"/>
    </row>
    <row r="1204" spans="5:7">
      <c r="E1204" s="247"/>
      <c r="F1204" s="249"/>
      <c r="G1204" s="247"/>
    </row>
    <row r="1205" spans="5:7">
      <c r="E1205" s="247"/>
      <c r="F1205" s="249"/>
      <c r="G1205" s="247"/>
    </row>
    <row r="1206" spans="5:7">
      <c r="E1206" s="247"/>
      <c r="F1206" s="249"/>
      <c r="G1206" s="247"/>
    </row>
    <row r="1207" spans="5:7">
      <c r="E1207" s="247"/>
      <c r="F1207" s="249"/>
      <c r="G1207" s="247"/>
    </row>
    <row r="1208" spans="5:7">
      <c r="E1208" s="247"/>
      <c r="F1208" s="249"/>
      <c r="G1208" s="247"/>
    </row>
    <row r="1209" spans="5:7">
      <c r="E1209" s="247"/>
      <c r="F1209" s="249"/>
      <c r="G1209" s="247"/>
    </row>
    <row r="1210" spans="5:7">
      <c r="E1210" s="247"/>
      <c r="F1210" s="249"/>
      <c r="G1210" s="247"/>
    </row>
    <row r="1211" spans="5:7">
      <c r="E1211" s="247"/>
      <c r="F1211" s="249"/>
      <c r="G1211" s="247"/>
    </row>
    <row r="1212" spans="5:7">
      <c r="E1212" s="247"/>
      <c r="F1212" s="249"/>
      <c r="G1212" s="247"/>
    </row>
    <row r="1213" spans="5:7">
      <c r="E1213" s="247"/>
      <c r="F1213" s="249"/>
      <c r="G1213" s="247"/>
    </row>
    <row r="1214" spans="5:7">
      <c r="E1214" s="247"/>
      <c r="F1214" s="249"/>
      <c r="G1214" s="247"/>
    </row>
    <row r="1215" spans="5:7">
      <c r="E1215" s="247"/>
      <c r="F1215" s="249"/>
      <c r="G1215" s="247"/>
    </row>
    <row r="1216" spans="5:7">
      <c r="E1216" s="247"/>
      <c r="F1216" s="249"/>
      <c r="G1216" s="247"/>
    </row>
    <row r="1217" spans="5:7">
      <c r="E1217" s="247"/>
      <c r="F1217" s="249"/>
      <c r="G1217" s="247"/>
    </row>
    <row r="1218" spans="5:7">
      <c r="E1218" s="247"/>
      <c r="F1218" s="249"/>
      <c r="G1218" s="247"/>
    </row>
    <row r="1219" spans="5:7">
      <c r="E1219" s="247"/>
      <c r="F1219" s="249"/>
      <c r="G1219" s="247"/>
    </row>
    <row r="1220" spans="5:7">
      <c r="E1220" s="247"/>
      <c r="F1220" s="249"/>
      <c r="G1220" s="247"/>
    </row>
    <row r="1221" spans="5:7">
      <c r="E1221" s="247"/>
      <c r="F1221" s="249"/>
      <c r="G1221" s="247"/>
    </row>
    <row r="1222" spans="5:7">
      <c r="E1222" s="247"/>
      <c r="F1222" s="249"/>
      <c r="G1222" s="247"/>
    </row>
    <row r="1223" spans="5:7">
      <c r="E1223" s="247"/>
      <c r="F1223" s="249"/>
      <c r="G1223" s="247"/>
    </row>
    <row r="1224" spans="5:7">
      <c r="E1224" s="247"/>
      <c r="F1224" s="249"/>
      <c r="G1224" s="247"/>
    </row>
    <row r="1225" spans="5:7">
      <c r="E1225" s="247"/>
      <c r="F1225" s="249"/>
      <c r="G1225" s="247"/>
    </row>
    <row r="1226" spans="5:7">
      <c r="E1226" s="247"/>
      <c r="F1226" s="249"/>
      <c r="G1226" s="247"/>
    </row>
    <row r="1227" spans="5:7">
      <c r="E1227" s="247"/>
      <c r="F1227" s="249"/>
      <c r="G1227" s="247"/>
    </row>
    <row r="1228" spans="5:7">
      <c r="E1228" s="247"/>
      <c r="F1228" s="249"/>
      <c r="G1228" s="247"/>
    </row>
    <row r="1229" spans="5:7">
      <c r="E1229" s="247"/>
      <c r="F1229" s="249"/>
      <c r="G1229" s="247"/>
    </row>
    <row r="1230" spans="5:7">
      <c r="E1230" s="247"/>
      <c r="F1230" s="249"/>
      <c r="G1230" s="247"/>
    </row>
    <row r="1231" spans="5:7">
      <c r="E1231" s="247"/>
      <c r="F1231" s="249"/>
      <c r="G1231" s="247"/>
    </row>
    <row r="1232" spans="5:7">
      <c r="E1232" s="247"/>
      <c r="F1232" s="249"/>
      <c r="G1232" s="247"/>
    </row>
    <row r="1233" spans="5:7">
      <c r="E1233" s="247"/>
      <c r="F1233" s="249"/>
      <c r="G1233" s="247"/>
    </row>
    <row r="1234" spans="5:7">
      <c r="E1234" s="247"/>
      <c r="F1234" s="249"/>
      <c r="G1234" s="247"/>
    </row>
    <row r="1235" spans="5:7">
      <c r="E1235" s="247"/>
      <c r="F1235" s="249"/>
      <c r="G1235" s="247"/>
    </row>
    <row r="1236" spans="5:7">
      <c r="E1236" s="247"/>
      <c r="F1236" s="249"/>
      <c r="G1236" s="247"/>
    </row>
    <row r="1237" spans="5:7">
      <c r="E1237" s="247"/>
      <c r="F1237" s="249"/>
      <c r="G1237" s="247"/>
    </row>
    <row r="1238" spans="5:7">
      <c r="E1238" s="247"/>
      <c r="F1238" s="249"/>
      <c r="G1238" s="247"/>
    </row>
    <row r="1239" spans="5:7">
      <c r="E1239" s="247"/>
      <c r="F1239" s="249"/>
      <c r="G1239" s="247"/>
    </row>
    <row r="1240" spans="5:7">
      <c r="E1240" s="247"/>
      <c r="F1240" s="249"/>
      <c r="G1240" s="247"/>
    </row>
    <row r="1241" spans="5:7">
      <c r="E1241" s="247"/>
      <c r="F1241" s="249"/>
      <c r="G1241" s="247"/>
    </row>
    <row r="1242" spans="5:7">
      <c r="E1242" s="247"/>
      <c r="F1242" s="249"/>
      <c r="G1242" s="247"/>
    </row>
    <row r="1243" spans="5:7">
      <c r="E1243" s="247"/>
      <c r="F1243" s="249"/>
      <c r="G1243" s="247"/>
    </row>
    <row r="1244" spans="5:7">
      <c r="E1244" s="247"/>
      <c r="F1244" s="249"/>
      <c r="G1244" s="247"/>
    </row>
    <row r="1245" spans="5:7">
      <c r="E1245" s="247"/>
      <c r="F1245" s="249"/>
      <c r="G1245" s="247"/>
    </row>
    <row r="1246" spans="5:7">
      <c r="E1246" s="247"/>
      <c r="F1246" s="249"/>
      <c r="G1246" s="247"/>
    </row>
    <row r="1247" spans="5:7">
      <c r="E1247" s="247"/>
      <c r="F1247" s="249"/>
      <c r="G1247" s="247"/>
    </row>
    <row r="1248" spans="5:7">
      <c r="E1248" s="247"/>
      <c r="F1248" s="249"/>
      <c r="G1248" s="247"/>
    </row>
    <row r="1249" spans="5:7">
      <c r="E1249" s="247"/>
      <c r="F1249" s="249"/>
      <c r="G1249" s="247"/>
    </row>
    <row r="1250" spans="5:7">
      <c r="E1250" s="247"/>
      <c r="F1250" s="249"/>
      <c r="G1250" s="247"/>
    </row>
    <row r="1251" spans="5:7">
      <c r="E1251" s="247"/>
      <c r="F1251" s="249"/>
      <c r="G1251" s="247"/>
    </row>
    <row r="1252" spans="5:7">
      <c r="E1252" s="247"/>
      <c r="F1252" s="249"/>
      <c r="G1252" s="247"/>
    </row>
    <row r="1253" spans="5:7">
      <c r="E1253" s="247"/>
      <c r="F1253" s="249"/>
      <c r="G1253" s="247"/>
    </row>
    <row r="1254" spans="5:7">
      <c r="E1254" s="247"/>
      <c r="F1254" s="249"/>
      <c r="G1254" s="247"/>
    </row>
    <row r="1255" spans="5:7">
      <c r="E1255" s="247"/>
      <c r="F1255" s="249"/>
      <c r="G1255" s="247"/>
    </row>
    <row r="1256" spans="5:7">
      <c r="E1256" s="247"/>
      <c r="F1256" s="249"/>
      <c r="G1256" s="247"/>
    </row>
    <row r="1257" spans="5:7">
      <c r="E1257" s="247"/>
      <c r="F1257" s="249"/>
      <c r="G1257" s="247"/>
    </row>
    <row r="1258" spans="5:7">
      <c r="E1258" s="247"/>
      <c r="F1258" s="249"/>
      <c r="G1258" s="247"/>
    </row>
    <row r="1259" spans="5:7">
      <c r="E1259" s="247"/>
      <c r="F1259" s="249"/>
      <c r="G1259" s="247"/>
    </row>
    <row r="1260" spans="5:7">
      <c r="E1260" s="247"/>
      <c r="F1260" s="249"/>
      <c r="G1260" s="247"/>
    </row>
    <row r="1261" spans="5:7">
      <c r="E1261" s="247"/>
      <c r="F1261" s="249"/>
      <c r="G1261" s="247"/>
    </row>
    <row r="1262" spans="5:7">
      <c r="E1262" s="247"/>
      <c r="F1262" s="249"/>
      <c r="G1262" s="247"/>
    </row>
    <row r="1263" spans="5:7">
      <c r="E1263" s="247"/>
      <c r="F1263" s="249"/>
      <c r="G1263" s="247"/>
    </row>
    <row r="1264" spans="5:7">
      <c r="E1264" s="247"/>
      <c r="F1264" s="249"/>
      <c r="G1264" s="247"/>
    </row>
    <row r="1265" spans="5:7">
      <c r="E1265" s="247"/>
      <c r="F1265" s="249"/>
      <c r="G1265" s="247"/>
    </row>
    <row r="1266" spans="5:7">
      <c r="E1266" s="247"/>
      <c r="F1266" s="249"/>
      <c r="G1266" s="247"/>
    </row>
    <row r="1267" spans="5:7">
      <c r="E1267" s="247"/>
      <c r="F1267" s="249"/>
      <c r="G1267" s="247"/>
    </row>
    <row r="1268" spans="5:7">
      <c r="E1268" s="247"/>
      <c r="F1268" s="249"/>
      <c r="G1268" s="247"/>
    </row>
    <row r="1269" spans="5:7">
      <c r="E1269" s="247"/>
      <c r="F1269" s="249"/>
      <c r="G1269" s="247"/>
    </row>
    <row r="1270" spans="5:7">
      <c r="E1270" s="247"/>
      <c r="F1270" s="249"/>
      <c r="G1270" s="247"/>
    </row>
    <row r="1271" spans="5:7">
      <c r="E1271" s="247"/>
      <c r="F1271" s="249"/>
      <c r="G1271" s="247"/>
    </row>
    <row r="1272" spans="5:7">
      <c r="E1272" s="247"/>
      <c r="F1272" s="249"/>
      <c r="G1272" s="247"/>
    </row>
    <row r="1273" spans="5:7">
      <c r="E1273" s="247"/>
      <c r="F1273" s="249"/>
      <c r="G1273" s="247"/>
    </row>
    <row r="1274" spans="5:7">
      <c r="E1274" s="247"/>
      <c r="F1274" s="249"/>
      <c r="G1274" s="247"/>
    </row>
    <row r="1275" spans="5:7">
      <c r="E1275" s="247"/>
      <c r="F1275" s="249"/>
      <c r="G1275" s="247"/>
    </row>
    <row r="1276" spans="5:7">
      <c r="E1276" s="247"/>
      <c r="F1276" s="249"/>
      <c r="G1276" s="247"/>
    </row>
    <row r="1277" spans="5:7">
      <c r="E1277" s="247"/>
      <c r="F1277" s="249"/>
      <c r="G1277" s="247"/>
    </row>
    <row r="1278" spans="5:7">
      <c r="E1278" s="247"/>
      <c r="F1278" s="249"/>
      <c r="G1278" s="247"/>
    </row>
    <row r="1279" spans="5:7">
      <c r="E1279" s="247"/>
      <c r="F1279" s="249"/>
      <c r="G1279" s="247"/>
    </row>
    <row r="1280" spans="5:7">
      <c r="E1280" s="247"/>
      <c r="F1280" s="249"/>
      <c r="G1280" s="247"/>
    </row>
    <row r="1281" spans="5:7">
      <c r="E1281" s="247"/>
      <c r="F1281" s="249"/>
      <c r="G1281" s="247"/>
    </row>
    <row r="1282" spans="5:7">
      <c r="E1282" s="247"/>
      <c r="F1282" s="249"/>
      <c r="G1282" s="247"/>
    </row>
    <row r="1283" spans="5:7">
      <c r="E1283" s="247"/>
      <c r="F1283" s="249"/>
      <c r="G1283" s="247"/>
    </row>
    <row r="1284" spans="5:7">
      <c r="E1284" s="247"/>
      <c r="F1284" s="249"/>
      <c r="G1284" s="247"/>
    </row>
    <row r="1285" spans="5:7">
      <c r="E1285" s="247"/>
      <c r="F1285" s="249"/>
      <c r="G1285" s="247"/>
    </row>
    <row r="1286" spans="5:7">
      <c r="E1286" s="247"/>
      <c r="F1286" s="249"/>
      <c r="G1286" s="247"/>
    </row>
    <row r="1287" spans="5:7">
      <c r="E1287" s="247"/>
      <c r="F1287" s="249"/>
      <c r="G1287" s="247"/>
    </row>
    <row r="1288" spans="5:7">
      <c r="E1288" s="247"/>
      <c r="F1288" s="249"/>
      <c r="G1288" s="247"/>
    </row>
    <row r="1289" spans="5:7">
      <c r="E1289" s="247"/>
      <c r="F1289" s="249"/>
      <c r="G1289" s="247"/>
    </row>
    <row r="1290" spans="5:7">
      <c r="E1290" s="247"/>
      <c r="F1290" s="249"/>
      <c r="G1290" s="247"/>
    </row>
    <row r="1291" spans="5:7">
      <c r="E1291" s="247"/>
      <c r="F1291" s="249"/>
      <c r="G1291" s="247"/>
    </row>
    <row r="1292" spans="5:7">
      <c r="E1292" s="247"/>
      <c r="F1292" s="249"/>
      <c r="G1292" s="247"/>
    </row>
    <row r="1293" spans="5:7">
      <c r="E1293" s="247"/>
      <c r="F1293" s="249"/>
      <c r="G1293" s="247"/>
    </row>
    <row r="1294" spans="5:7">
      <c r="E1294" s="247"/>
      <c r="F1294" s="249"/>
      <c r="G1294" s="247"/>
    </row>
    <row r="1295" spans="5:7">
      <c r="E1295" s="247"/>
      <c r="F1295" s="249"/>
      <c r="G1295" s="247"/>
    </row>
    <row r="1296" spans="5:7">
      <c r="E1296" s="247"/>
      <c r="F1296" s="249"/>
      <c r="G1296" s="247"/>
    </row>
    <row r="1297" spans="5:7">
      <c r="E1297" s="247"/>
      <c r="F1297" s="249"/>
      <c r="G1297" s="247"/>
    </row>
    <row r="1298" spans="5:7">
      <c r="E1298" s="247"/>
      <c r="F1298" s="249"/>
      <c r="G1298" s="247"/>
    </row>
    <row r="1299" spans="5:7">
      <c r="E1299" s="247"/>
      <c r="F1299" s="249"/>
      <c r="G1299" s="247"/>
    </row>
    <row r="1300" spans="5:7">
      <c r="E1300" s="247"/>
      <c r="F1300" s="249"/>
      <c r="G1300" s="247"/>
    </row>
    <row r="1301" spans="5:7">
      <c r="E1301" s="247"/>
      <c r="F1301" s="249"/>
      <c r="G1301" s="247"/>
    </row>
    <row r="1302" spans="5:7">
      <c r="E1302" s="247"/>
      <c r="F1302" s="249"/>
      <c r="G1302" s="247"/>
    </row>
    <row r="1303" spans="5:7">
      <c r="E1303" s="247"/>
      <c r="F1303" s="249"/>
      <c r="G1303" s="247"/>
    </row>
    <row r="1304" spans="5:7">
      <c r="E1304" s="247"/>
      <c r="F1304" s="249"/>
      <c r="G1304" s="247"/>
    </row>
    <row r="1305" spans="5:7">
      <c r="E1305" s="247"/>
      <c r="F1305" s="249"/>
      <c r="G1305" s="247"/>
    </row>
    <row r="1306" spans="5:7">
      <c r="E1306" s="247"/>
      <c r="F1306" s="249"/>
      <c r="G1306" s="247"/>
    </row>
    <row r="1307" spans="5:7">
      <c r="E1307" s="247"/>
      <c r="F1307" s="249"/>
      <c r="G1307" s="247"/>
    </row>
    <row r="1308" spans="5:7">
      <c r="E1308" s="247"/>
      <c r="F1308" s="249"/>
      <c r="G1308" s="247"/>
    </row>
    <row r="1309" spans="5:7">
      <c r="E1309" s="247"/>
      <c r="F1309" s="249"/>
      <c r="G1309" s="247"/>
    </row>
    <row r="1310" spans="5:7">
      <c r="E1310" s="247"/>
      <c r="F1310" s="249"/>
      <c r="G1310" s="247"/>
    </row>
    <row r="1311" spans="5:7">
      <c r="E1311" s="247"/>
      <c r="F1311" s="249"/>
      <c r="G1311" s="247"/>
    </row>
    <row r="1312" spans="5:7">
      <c r="E1312" s="247"/>
      <c r="F1312" s="249"/>
      <c r="G1312" s="247"/>
    </row>
    <row r="1313" spans="5:7">
      <c r="E1313" s="247"/>
      <c r="F1313" s="249"/>
      <c r="G1313" s="247"/>
    </row>
    <row r="1314" spans="5:7">
      <c r="E1314" s="247"/>
      <c r="F1314" s="249"/>
      <c r="G1314" s="247"/>
    </row>
    <row r="1315" spans="5:7">
      <c r="E1315" s="247"/>
      <c r="F1315" s="249"/>
      <c r="G1315" s="247"/>
    </row>
    <row r="1316" spans="5:7">
      <c r="E1316" s="247"/>
      <c r="F1316" s="249"/>
      <c r="G1316" s="247"/>
    </row>
    <row r="1317" spans="5:7">
      <c r="E1317" s="247"/>
      <c r="F1317" s="249"/>
      <c r="G1317" s="247"/>
    </row>
    <row r="1318" spans="5:7">
      <c r="E1318" s="247"/>
      <c r="F1318" s="249"/>
      <c r="G1318" s="247"/>
    </row>
    <row r="1319" spans="5:7">
      <c r="E1319" s="247"/>
      <c r="F1319" s="249"/>
      <c r="G1319" s="247"/>
    </row>
    <row r="1320" spans="5:7">
      <c r="E1320" s="247"/>
      <c r="F1320" s="249"/>
      <c r="G1320" s="247"/>
    </row>
    <row r="1321" spans="5:7">
      <c r="E1321" s="247"/>
      <c r="F1321" s="249"/>
      <c r="G1321" s="247"/>
    </row>
    <row r="1322" spans="5:7">
      <c r="E1322" s="247"/>
      <c r="F1322" s="249"/>
      <c r="G1322" s="247"/>
    </row>
    <row r="1323" spans="5:7">
      <c r="E1323" s="247"/>
      <c r="F1323" s="249"/>
      <c r="G1323" s="247"/>
    </row>
    <row r="1324" spans="5:7">
      <c r="E1324" s="247"/>
      <c r="F1324" s="249"/>
      <c r="G1324" s="247"/>
    </row>
    <row r="1325" spans="5:7">
      <c r="E1325" s="247"/>
      <c r="F1325" s="249"/>
      <c r="G1325" s="247"/>
    </row>
    <row r="1326" spans="5:7">
      <c r="E1326" s="247"/>
      <c r="F1326" s="249"/>
      <c r="G1326" s="247"/>
    </row>
    <row r="1327" spans="5:7">
      <c r="E1327" s="247"/>
      <c r="F1327" s="249"/>
      <c r="G1327" s="247"/>
    </row>
    <row r="1328" spans="5:7">
      <c r="E1328" s="247"/>
      <c r="F1328" s="249"/>
      <c r="G1328" s="247"/>
    </row>
    <row r="1329" spans="5:7">
      <c r="E1329" s="247"/>
      <c r="F1329" s="249"/>
      <c r="G1329" s="247"/>
    </row>
    <row r="1330" spans="5:7">
      <c r="E1330" s="247"/>
      <c r="F1330" s="249"/>
      <c r="G1330" s="247"/>
    </row>
    <row r="1331" spans="5:7">
      <c r="E1331" s="247"/>
      <c r="F1331" s="249"/>
      <c r="G1331" s="247"/>
    </row>
    <row r="1332" spans="5:7">
      <c r="E1332" s="247"/>
      <c r="F1332" s="249"/>
      <c r="G1332" s="247"/>
    </row>
    <row r="1333" spans="5:7">
      <c r="E1333" s="247"/>
      <c r="F1333" s="249"/>
      <c r="G1333" s="247"/>
    </row>
    <row r="1334" spans="5:7">
      <c r="E1334" s="247"/>
      <c r="F1334" s="249"/>
      <c r="G1334" s="247"/>
    </row>
    <row r="1335" spans="5:7">
      <c r="E1335" s="247"/>
      <c r="F1335" s="249"/>
      <c r="G1335" s="247"/>
    </row>
    <row r="1336" spans="5:7">
      <c r="E1336" s="247"/>
      <c r="F1336" s="249"/>
      <c r="G1336" s="247"/>
    </row>
    <row r="1337" spans="5:7">
      <c r="E1337" s="247"/>
      <c r="F1337" s="249"/>
      <c r="G1337" s="247"/>
    </row>
    <row r="1338" spans="5:7">
      <c r="E1338" s="247"/>
      <c r="F1338" s="249"/>
      <c r="G1338" s="247"/>
    </row>
    <row r="1339" spans="5:7">
      <c r="E1339" s="247"/>
      <c r="F1339" s="249"/>
      <c r="G1339" s="247"/>
    </row>
    <row r="1340" spans="5:7">
      <c r="E1340" s="247"/>
      <c r="F1340" s="249"/>
      <c r="G1340" s="247"/>
    </row>
    <row r="1341" spans="5:7">
      <c r="E1341" s="247"/>
      <c r="F1341" s="249"/>
      <c r="G1341" s="247"/>
    </row>
    <row r="1342" spans="5:7">
      <c r="E1342" s="247"/>
      <c r="F1342" s="249"/>
      <c r="G1342" s="247"/>
    </row>
    <row r="1343" spans="5:7">
      <c r="E1343" s="247"/>
      <c r="F1343" s="249"/>
      <c r="G1343" s="247"/>
    </row>
    <row r="1344" spans="5:7">
      <c r="E1344" s="247"/>
      <c r="F1344" s="249"/>
      <c r="G1344" s="247"/>
    </row>
    <row r="1345" spans="5:7">
      <c r="E1345" s="247"/>
      <c r="F1345" s="249"/>
      <c r="G1345" s="247"/>
    </row>
    <row r="1346" spans="5:7">
      <c r="E1346" s="247"/>
      <c r="F1346" s="249"/>
      <c r="G1346" s="247"/>
    </row>
    <row r="1347" spans="5:7">
      <c r="E1347" s="247"/>
      <c r="F1347" s="249"/>
      <c r="G1347" s="247"/>
    </row>
    <row r="1348" spans="5:7">
      <c r="E1348" s="247"/>
      <c r="F1348" s="249"/>
      <c r="G1348" s="247"/>
    </row>
    <row r="1349" spans="5:7">
      <c r="E1349" s="247"/>
      <c r="F1349" s="249"/>
      <c r="G1349" s="247"/>
    </row>
    <row r="1350" spans="5:7">
      <c r="E1350" s="247"/>
      <c r="F1350" s="249"/>
      <c r="G1350" s="247"/>
    </row>
    <row r="1351" spans="5:7">
      <c r="E1351" s="247"/>
      <c r="F1351" s="249"/>
      <c r="G1351" s="247"/>
    </row>
    <row r="1352" spans="5:7">
      <c r="E1352" s="247"/>
      <c r="F1352" s="249"/>
      <c r="G1352" s="247"/>
    </row>
    <row r="1353" spans="5:7">
      <c r="E1353" s="247"/>
      <c r="F1353" s="249"/>
      <c r="G1353" s="247"/>
    </row>
    <row r="1354" spans="5:7">
      <c r="E1354" s="247"/>
      <c r="F1354" s="249"/>
      <c r="G1354" s="247"/>
    </row>
    <row r="1355" spans="5:7">
      <c r="E1355" s="247"/>
      <c r="F1355" s="249"/>
      <c r="G1355" s="247"/>
    </row>
    <row r="1356" spans="5:7">
      <c r="E1356" s="247"/>
      <c r="F1356" s="249"/>
      <c r="G1356" s="247"/>
    </row>
    <row r="1357" spans="5:7">
      <c r="E1357" s="247"/>
      <c r="F1357" s="249"/>
      <c r="G1357" s="247"/>
    </row>
    <row r="1358" spans="5:7">
      <c r="E1358" s="247"/>
      <c r="F1358" s="249"/>
      <c r="G1358" s="247"/>
    </row>
    <row r="1359" spans="5:7">
      <c r="E1359" s="247"/>
      <c r="F1359" s="249"/>
      <c r="G1359" s="247"/>
    </row>
    <row r="1360" spans="5:7">
      <c r="E1360" s="247"/>
      <c r="F1360" s="249"/>
      <c r="G1360" s="247"/>
    </row>
    <row r="1361" spans="5:7">
      <c r="E1361" s="247"/>
      <c r="F1361" s="249"/>
      <c r="G1361" s="247"/>
    </row>
    <row r="1362" spans="5:7">
      <c r="E1362" s="247"/>
      <c r="F1362" s="249"/>
      <c r="G1362" s="247"/>
    </row>
    <row r="1363" spans="5:7">
      <c r="E1363" s="247"/>
      <c r="F1363" s="249"/>
      <c r="G1363" s="247"/>
    </row>
    <row r="1364" spans="5:7">
      <c r="E1364" s="247"/>
      <c r="F1364" s="249"/>
      <c r="G1364" s="247"/>
    </row>
    <row r="1365" spans="5:7">
      <c r="E1365" s="247"/>
      <c r="F1365" s="249"/>
      <c r="G1365" s="247"/>
    </row>
    <row r="1366" spans="5:7">
      <c r="E1366" s="247"/>
      <c r="F1366" s="249"/>
      <c r="G1366" s="247"/>
    </row>
    <row r="1367" spans="5:7">
      <c r="E1367" s="247"/>
      <c r="F1367" s="249"/>
      <c r="G1367" s="247"/>
    </row>
    <row r="1368" spans="5:7">
      <c r="E1368" s="247"/>
      <c r="F1368" s="249"/>
      <c r="G1368" s="247"/>
    </row>
    <row r="1369" spans="5:7">
      <c r="E1369" s="247"/>
      <c r="F1369" s="249"/>
      <c r="G1369" s="247"/>
    </row>
    <row r="1370" spans="5:7">
      <c r="E1370" s="247"/>
      <c r="F1370" s="249"/>
      <c r="G1370" s="247"/>
    </row>
    <row r="1371" spans="5:7">
      <c r="E1371" s="247"/>
      <c r="F1371" s="249"/>
      <c r="G1371" s="247"/>
    </row>
    <row r="1372" spans="5:7">
      <c r="E1372" s="247"/>
      <c r="F1372" s="249"/>
      <c r="G1372" s="247"/>
    </row>
    <row r="1373" spans="5:7">
      <c r="E1373" s="247"/>
      <c r="F1373" s="249"/>
      <c r="G1373" s="247"/>
    </row>
    <row r="1374" spans="5:7">
      <c r="E1374" s="247"/>
      <c r="F1374" s="249"/>
      <c r="G1374" s="247"/>
    </row>
    <row r="1375" spans="5:7">
      <c r="E1375" s="247"/>
      <c r="F1375" s="249"/>
      <c r="G1375" s="247"/>
    </row>
    <row r="1376" spans="5:7">
      <c r="E1376" s="247"/>
      <c r="F1376" s="249"/>
      <c r="G1376" s="247"/>
    </row>
    <row r="1377" spans="5:7">
      <c r="E1377" s="247"/>
      <c r="F1377" s="249"/>
      <c r="G1377" s="247"/>
    </row>
    <row r="1378" spans="5:7">
      <c r="E1378" s="247"/>
      <c r="F1378" s="249"/>
      <c r="G1378" s="247"/>
    </row>
    <row r="1379" spans="5:7">
      <c r="E1379" s="247"/>
      <c r="F1379" s="249"/>
      <c r="G1379" s="247"/>
    </row>
    <row r="1380" spans="5:7">
      <c r="E1380" s="247"/>
      <c r="F1380" s="249"/>
      <c r="G1380" s="247"/>
    </row>
    <row r="1381" spans="5:7">
      <c r="E1381" s="247"/>
      <c r="F1381" s="249"/>
      <c r="G1381" s="247"/>
    </row>
    <row r="1382" spans="5:7">
      <c r="E1382" s="247"/>
      <c r="F1382" s="249"/>
      <c r="G1382" s="247"/>
    </row>
    <row r="1383" spans="5:7">
      <c r="E1383" s="247"/>
      <c r="F1383" s="249"/>
      <c r="G1383" s="247"/>
    </row>
    <row r="1384" spans="5:7">
      <c r="E1384" s="247"/>
      <c r="F1384" s="249"/>
      <c r="G1384" s="247"/>
    </row>
    <row r="1385" spans="5:7">
      <c r="E1385" s="247"/>
      <c r="F1385" s="249"/>
      <c r="G1385" s="247"/>
    </row>
    <row r="1386" spans="5:7">
      <c r="E1386" s="247"/>
      <c r="F1386" s="249"/>
      <c r="G1386" s="247"/>
    </row>
    <row r="1387" spans="5:7">
      <c r="E1387" s="247"/>
      <c r="F1387" s="249"/>
      <c r="G1387" s="247"/>
    </row>
    <row r="1388" spans="5:7">
      <c r="E1388" s="247"/>
      <c r="F1388" s="249"/>
      <c r="G1388" s="247"/>
    </row>
    <row r="1389" spans="5:7">
      <c r="E1389" s="247"/>
      <c r="F1389" s="249"/>
      <c r="G1389" s="247"/>
    </row>
    <row r="1390" spans="5:7">
      <c r="E1390" s="247"/>
      <c r="F1390" s="249"/>
      <c r="G1390" s="247"/>
    </row>
    <row r="1391" spans="5:7">
      <c r="E1391" s="247"/>
      <c r="F1391" s="249"/>
      <c r="G1391" s="247"/>
    </row>
    <row r="1392" spans="5:7">
      <c r="E1392" s="247"/>
      <c r="F1392" s="249"/>
      <c r="G1392" s="247"/>
    </row>
    <row r="1393" spans="5:7">
      <c r="E1393" s="247"/>
      <c r="F1393" s="249"/>
      <c r="G1393" s="247"/>
    </row>
    <row r="1394" spans="5:7">
      <c r="E1394" s="247"/>
      <c r="F1394" s="249"/>
      <c r="G1394" s="247"/>
    </row>
    <row r="1395" spans="5:7">
      <c r="E1395" s="247"/>
      <c r="F1395" s="249"/>
      <c r="G1395" s="247"/>
    </row>
    <row r="1396" spans="5:7">
      <c r="E1396" s="247"/>
      <c r="F1396" s="249"/>
      <c r="G1396" s="247"/>
    </row>
    <row r="1397" spans="5:7">
      <c r="E1397" s="247"/>
      <c r="F1397" s="249"/>
      <c r="G1397" s="247"/>
    </row>
    <row r="1398" spans="5:7">
      <c r="E1398" s="247"/>
      <c r="F1398" s="249"/>
      <c r="G1398" s="247"/>
    </row>
    <row r="1399" spans="5:7">
      <c r="E1399" s="247"/>
      <c r="F1399" s="249"/>
      <c r="G1399" s="247"/>
    </row>
    <row r="1400" spans="5:7">
      <c r="E1400" s="247"/>
      <c r="F1400" s="249"/>
      <c r="G1400" s="247"/>
    </row>
    <row r="1401" spans="5:7">
      <c r="E1401" s="247"/>
      <c r="F1401" s="249"/>
      <c r="G1401" s="247"/>
    </row>
    <row r="1402" spans="5:7">
      <c r="E1402" s="247"/>
      <c r="F1402" s="249"/>
      <c r="G1402" s="247"/>
    </row>
    <row r="1403" spans="5:7">
      <c r="E1403" s="247"/>
      <c r="F1403" s="249"/>
      <c r="G1403" s="247"/>
    </row>
    <row r="1404" spans="5:7">
      <c r="E1404" s="247"/>
      <c r="F1404" s="249"/>
      <c r="G1404" s="247"/>
    </row>
    <row r="1405" spans="5:7">
      <c r="E1405" s="247"/>
      <c r="F1405" s="249"/>
      <c r="G1405" s="247"/>
    </row>
    <row r="1406" spans="5:7">
      <c r="E1406" s="247"/>
      <c r="F1406" s="249"/>
      <c r="G1406" s="247"/>
    </row>
    <row r="1407" spans="5:7">
      <c r="E1407" s="247"/>
      <c r="F1407" s="249"/>
      <c r="G1407" s="247"/>
    </row>
    <row r="1408" spans="5:7">
      <c r="E1408" s="247"/>
      <c r="F1408" s="249"/>
      <c r="G1408" s="247"/>
    </row>
    <row r="1409" spans="5:7">
      <c r="E1409" s="247"/>
      <c r="F1409" s="249"/>
      <c r="G1409" s="247"/>
    </row>
    <row r="1410" spans="5:7">
      <c r="E1410" s="247"/>
      <c r="F1410" s="249"/>
      <c r="G1410" s="247"/>
    </row>
    <row r="1411" spans="5:7">
      <c r="E1411" s="247"/>
      <c r="F1411" s="249"/>
      <c r="G1411" s="247"/>
    </row>
    <row r="1412" spans="5:7">
      <c r="E1412" s="247"/>
      <c r="F1412" s="249"/>
      <c r="G1412" s="247"/>
    </row>
    <row r="1413" spans="5:7">
      <c r="E1413" s="247"/>
      <c r="F1413" s="249"/>
      <c r="G1413" s="247"/>
    </row>
    <row r="1414" spans="5:7">
      <c r="E1414" s="247"/>
      <c r="F1414" s="249"/>
      <c r="G1414" s="247"/>
    </row>
    <row r="1415" spans="5:7">
      <c r="E1415" s="247"/>
      <c r="F1415" s="249"/>
      <c r="G1415" s="247"/>
    </row>
    <row r="1416" spans="5:7">
      <c r="E1416" s="247"/>
      <c r="F1416" s="249"/>
      <c r="G1416" s="247"/>
    </row>
    <row r="1417" spans="5:7">
      <c r="E1417" s="247"/>
      <c r="F1417" s="249"/>
      <c r="G1417" s="247"/>
    </row>
    <row r="1418" spans="5:7">
      <c r="E1418" s="247"/>
      <c r="F1418" s="249"/>
      <c r="G1418" s="247"/>
    </row>
    <row r="1419" spans="5:7">
      <c r="E1419" s="247"/>
      <c r="F1419" s="249"/>
      <c r="G1419" s="247"/>
    </row>
    <row r="1420" spans="5:7">
      <c r="E1420" s="247"/>
      <c r="F1420" s="249"/>
      <c r="G1420" s="247"/>
    </row>
    <row r="1421" spans="5:7">
      <c r="E1421" s="247"/>
      <c r="F1421" s="249"/>
      <c r="G1421" s="247"/>
    </row>
    <row r="1422" spans="5:7">
      <c r="E1422" s="247"/>
      <c r="F1422" s="249"/>
      <c r="G1422" s="247"/>
    </row>
    <row r="1423" spans="5:7">
      <c r="E1423" s="247"/>
      <c r="F1423" s="249"/>
      <c r="G1423" s="247"/>
    </row>
    <row r="1424" spans="5:7">
      <c r="E1424" s="247"/>
      <c r="F1424" s="249"/>
      <c r="G1424" s="247"/>
    </row>
    <row r="1425" spans="5:7">
      <c r="E1425" s="247"/>
      <c r="F1425" s="249"/>
      <c r="G1425" s="247"/>
    </row>
    <row r="1426" spans="5:7">
      <c r="E1426" s="247"/>
      <c r="F1426" s="249"/>
      <c r="G1426" s="247"/>
    </row>
    <row r="1427" spans="5:7">
      <c r="E1427" s="247"/>
      <c r="F1427" s="249"/>
      <c r="G1427" s="247"/>
    </row>
    <row r="1428" spans="5:7">
      <c r="E1428" s="247"/>
      <c r="F1428" s="249"/>
      <c r="G1428" s="247"/>
    </row>
    <row r="1429" spans="5:7">
      <c r="E1429" s="247"/>
      <c r="F1429" s="249"/>
      <c r="G1429" s="247"/>
    </row>
    <row r="1430" spans="5:7">
      <c r="E1430" s="247"/>
      <c r="F1430" s="249"/>
    </row>
    <row r="1431" spans="5:7">
      <c r="F1431" s="249"/>
    </row>
    <row r="1432" spans="5:7">
      <c r="F1432" s="249"/>
    </row>
    <row r="1433" spans="5:7">
      <c r="F1433" s="249"/>
    </row>
    <row r="1434" spans="5:7">
      <c r="F1434" s="249"/>
    </row>
    <row r="1435" spans="5:7">
      <c r="F1435" s="249"/>
    </row>
    <row r="1436" spans="5:7">
      <c r="F1436" s="249"/>
    </row>
    <row r="1437" spans="5:7">
      <c r="F1437" s="249"/>
    </row>
    <row r="1438" spans="5:7">
      <c r="F1438" s="249"/>
    </row>
    <row r="1439" spans="5:7">
      <c r="F1439" s="249"/>
    </row>
    <row r="1440" spans="5:7">
      <c r="F1440" s="249"/>
    </row>
    <row r="1441" spans="6:6">
      <c r="F1441" s="249"/>
    </row>
    <row r="1442" spans="6:6">
      <c r="F1442" s="249"/>
    </row>
    <row r="1443" spans="6:6">
      <c r="F1443" s="249"/>
    </row>
    <row r="1444" spans="6:6">
      <c r="F1444" s="249"/>
    </row>
    <row r="1445" spans="6:6">
      <c r="F1445" s="249"/>
    </row>
    <row r="1446" spans="6:6">
      <c r="F1446" s="249"/>
    </row>
    <row r="1447" spans="6:6">
      <c r="F1447" s="249"/>
    </row>
    <row r="1448" spans="6:6">
      <c r="F1448" s="249"/>
    </row>
    <row r="1449" spans="6:6">
      <c r="F1449" s="249"/>
    </row>
    <row r="1450" spans="6:6">
      <c r="F1450" s="249"/>
    </row>
    <row r="1451" spans="6:6">
      <c r="F1451" s="249"/>
    </row>
    <row r="1452" spans="6:6">
      <c r="F1452" s="249"/>
    </row>
    <row r="1453" spans="6:6">
      <c r="F1453" s="249"/>
    </row>
    <row r="1454" spans="6:6">
      <c r="F1454" s="249"/>
    </row>
    <row r="1455" spans="6:6">
      <c r="F1455" s="249"/>
    </row>
    <row r="1456" spans="6:6">
      <c r="F1456" s="249"/>
    </row>
    <row r="1457" spans="6:6">
      <c r="F1457" s="249"/>
    </row>
    <row r="1458" spans="6:6">
      <c r="F1458" s="249"/>
    </row>
    <row r="1459" spans="6:6">
      <c r="F1459" s="249"/>
    </row>
    <row r="1460" spans="6:6">
      <c r="F1460" s="249"/>
    </row>
    <row r="1461" spans="6:6">
      <c r="F1461" s="249"/>
    </row>
    <row r="1462" spans="6:6">
      <c r="F1462" s="249"/>
    </row>
    <row r="1463" spans="6:6">
      <c r="F1463" s="249"/>
    </row>
    <row r="1464" spans="6:6">
      <c r="F1464" s="249"/>
    </row>
    <row r="1465" spans="6:6">
      <c r="F1465" s="249"/>
    </row>
    <row r="1466" spans="6:6">
      <c r="F1466" s="249"/>
    </row>
    <row r="1467" spans="6:6">
      <c r="F1467" s="249"/>
    </row>
    <row r="1468" spans="6:6">
      <c r="F1468" s="249"/>
    </row>
    <row r="1469" spans="6:6">
      <c r="F1469" s="249"/>
    </row>
    <row r="1470" spans="6:6">
      <c r="F1470" s="249"/>
    </row>
    <row r="1471" spans="6:6">
      <c r="F1471" s="249"/>
    </row>
    <row r="1472" spans="6:6">
      <c r="F1472" s="249"/>
    </row>
    <row r="1473" spans="6:6">
      <c r="F1473" s="249"/>
    </row>
    <row r="1474" spans="6:6">
      <c r="F1474" s="249"/>
    </row>
    <row r="1475" spans="6:6">
      <c r="F1475" s="249"/>
    </row>
    <row r="1476" spans="6:6">
      <c r="F1476" s="249"/>
    </row>
    <row r="1477" spans="6:6">
      <c r="F1477" s="249"/>
    </row>
    <row r="1478" spans="6:6">
      <c r="F1478" s="249"/>
    </row>
    <row r="1479" spans="6:6">
      <c r="F1479" s="249"/>
    </row>
    <row r="1480" spans="6:6">
      <c r="F1480" s="249"/>
    </row>
    <row r="1481" spans="6:6">
      <c r="F1481" s="249"/>
    </row>
    <row r="1482" spans="6:6">
      <c r="F1482" s="249"/>
    </row>
    <row r="1483" spans="6:6">
      <c r="F1483" s="249"/>
    </row>
    <row r="1484" spans="6:6">
      <c r="F1484" s="249"/>
    </row>
    <row r="1485" spans="6:6">
      <c r="F1485" s="249"/>
    </row>
    <row r="1486" spans="6:6">
      <c r="F1486" s="249"/>
    </row>
    <row r="1487" spans="6:6">
      <c r="F1487" s="249"/>
    </row>
    <row r="1488" spans="6:6">
      <c r="F1488" s="249"/>
    </row>
    <row r="1489" spans="6:6">
      <c r="F1489" s="249"/>
    </row>
    <row r="1490" spans="6:6">
      <c r="F1490" s="249"/>
    </row>
    <row r="1491" spans="6:6">
      <c r="F1491" s="249"/>
    </row>
    <row r="1492" spans="6:6">
      <c r="F1492" s="249"/>
    </row>
    <row r="1493" spans="6:6">
      <c r="F1493" s="249"/>
    </row>
    <row r="1494" spans="6:6">
      <c r="F1494" s="249"/>
    </row>
    <row r="1495" spans="6:6">
      <c r="F1495" s="249"/>
    </row>
    <row r="1496" spans="6:6">
      <c r="F1496" s="249"/>
    </row>
    <row r="1497" spans="6:6">
      <c r="F1497" s="249"/>
    </row>
    <row r="1498" spans="6:6">
      <c r="F1498" s="249"/>
    </row>
    <row r="1499" spans="6:6">
      <c r="F1499" s="249"/>
    </row>
    <row r="1500" spans="6:6">
      <c r="F1500" s="249"/>
    </row>
    <row r="1501" spans="6:6">
      <c r="F1501" s="249"/>
    </row>
    <row r="1502" spans="6:6">
      <c r="F1502" s="249"/>
    </row>
    <row r="1503" spans="6:6">
      <c r="F1503" s="249"/>
    </row>
    <row r="1504" spans="6:6">
      <c r="F1504" s="249"/>
    </row>
    <row r="1505" spans="6:6">
      <c r="F1505" s="249"/>
    </row>
    <row r="1506" spans="6:6">
      <c r="F1506" s="249"/>
    </row>
    <row r="1507" spans="6:6">
      <c r="F1507" s="249"/>
    </row>
    <row r="1508" spans="6:6">
      <c r="F1508" s="249"/>
    </row>
    <row r="1509" spans="6:6">
      <c r="F1509" s="249"/>
    </row>
    <row r="1510" spans="6:6">
      <c r="F1510" s="249"/>
    </row>
    <row r="1511" spans="6:6">
      <c r="F1511" s="249"/>
    </row>
    <row r="1512" spans="6:6">
      <c r="F1512" s="249"/>
    </row>
    <row r="1513" spans="6:6">
      <c r="F1513" s="249"/>
    </row>
    <row r="1514" spans="6:6">
      <c r="F1514" s="249"/>
    </row>
    <row r="1515" spans="6:6">
      <c r="F1515" s="249"/>
    </row>
    <row r="1516" spans="6:6">
      <c r="F1516" s="249"/>
    </row>
    <row r="1517" spans="6:6">
      <c r="F1517" s="249"/>
    </row>
    <row r="1518" spans="6:6">
      <c r="F1518" s="249"/>
    </row>
    <row r="1519" spans="6:6">
      <c r="F1519" s="249"/>
    </row>
    <row r="1520" spans="6:6">
      <c r="F1520" s="249"/>
    </row>
    <row r="1521" spans="6:6">
      <c r="F1521" s="249"/>
    </row>
    <row r="1522" spans="6:6">
      <c r="F1522" s="249"/>
    </row>
    <row r="1523" spans="6:6">
      <c r="F1523" s="249"/>
    </row>
    <row r="1524" spans="6:6">
      <c r="F1524" s="249"/>
    </row>
    <row r="1525" spans="6:6">
      <c r="F1525" s="249"/>
    </row>
    <row r="1526" spans="6:6">
      <c r="F1526" s="249"/>
    </row>
    <row r="1527" spans="6:6">
      <c r="F1527" s="249"/>
    </row>
    <row r="1528" spans="6:6">
      <c r="F1528" s="249"/>
    </row>
    <row r="1529" spans="6:6">
      <c r="F1529" s="249"/>
    </row>
    <row r="1530" spans="6:6">
      <c r="F1530" s="249"/>
    </row>
    <row r="1531" spans="6:6">
      <c r="F1531" s="249"/>
    </row>
    <row r="1532" spans="6:6">
      <c r="F1532" s="249"/>
    </row>
    <row r="1533" spans="6:6">
      <c r="F1533" s="249"/>
    </row>
    <row r="1534" spans="6:6">
      <c r="F1534" s="249"/>
    </row>
    <row r="1535" spans="6:6">
      <c r="F1535" s="249"/>
    </row>
    <row r="1536" spans="6:6">
      <c r="F1536" s="249"/>
    </row>
    <row r="1537" spans="6:6">
      <c r="F1537" s="249"/>
    </row>
    <row r="1538" spans="6:6">
      <c r="F1538" s="249"/>
    </row>
    <row r="1539" spans="6:6">
      <c r="F1539" s="249"/>
    </row>
    <row r="1540" spans="6:6">
      <c r="F1540" s="249"/>
    </row>
    <row r="1541" spans="6:6">
      <c r="F1541" s="249"/>
    </row>
    <row r="1542" spans="6:6">
      <c r="F1542" s="249"/>
    </row>
    <row r="1543" spans="6:6">
      <c r="F1543" s="249"/>
    </row>
    <row r="1544" spans="6:6">
      <c r="F1544" s="249"/>
    </row>
    <row r="1545" spans="6:6">
      <c r="F1545" s="249"/>
    </row>
    <row r="1546" spans="6:6">
      <c r="F1546" s="249"/>
    </row>
    <row r="1547" spans="6:6">
      <c r="F1547" s="249"/>
    </row>
    <row r="1548" spans="6:6">
      <c r="F1548" s="249"/>
    </row>
    <row r="1549" spans="6:6">
      <c r="F1549" s="249"/>
    </row>
    <row r="1550" spans="6:6">
      <c r="F1550" s="249"/>
    </row>
    <row r="1551" spans="6:6">
      <c r="F1551" s="249"/>
    </row>
    <row r="1552" spans="6:6">
      <c r="F1552" s="249"/>
    </row>
    <row r="1553" spans="6:6">
      <c r="F1553" s="249"/>
    </row>
    <row r="1554" spans="6:6">
      <c r="F1554" s="249"/>
    </row>
    <row r="1555" spans="6:6">
      <c r="F1555" s="249"/>
    </row>
    <row r="1556" spans="6:6">
      <c r="F1556" s="249"/>
    </row>
    <row r="1557" spans="6:6">
      <c r="F1557" s="249"/>
    </row>
    <row r="1558" spans="6:6">
      <c r="F1558" s="249"/>
    </row>
    <row r="1559" spans="6:6">
      <c r="F1559" s="249"/>
    </row>
    <row r="1560" spans="6:6">
      <c r="F1560" s="249"/>
    </row>
    <row r="1561" spans="6:6">
      <c r="F1561" s="249"/>
    </row>
    <row r="1562" spans="6:6">
      <c r="F1562" s="249"/>
    </row>
    <row r="1563" spans="6:6">
      <c r="F1563" s="249"/>
    </row>
    <row r="1564" spans="6:6">
      <c r="F1564" s="249"/>
    </row>
    <row r="1565" spans="6:6">
      <c r="F1565" s="249"/>
    </row>
    <row r="1566" spans="6:6">
      <c r="F1566" s="249"/>
    </row>
    <row r="1567" spans="6:6">
      <c r="F1567" s="249"/>
    </row>
    <row r="1568" spans="6:6">
      <c r="F1568" s="249"/>
    </row>
    <row r="1569" spans="6:6">
      <c r="F1569" s="249"/>
    </row>
    <row r="1570" spans="6:6">
      <c r="F1570" s="249"/>
    </row>
    <row r="1571" spans="6:6">
      <c r="F1571" s="249"/>
    </row>
    <row r="1572" spans="6:6">
      <c r="F1572" s="249"/>
    </row>
    <row r="1573" spans="6:6">
      <c r="F1573" s="249"/>
    </row>
    <row r="1574" spans="6:6">
      <c r="F1574" s="249"/>
    </row>
    <row r="1575" spans="6:6">
      <c r="F1575" s="249"/>
    </row>
    <row r="1576" spans="6:6">
      <c r="F1576" s="249"/>
    </row>
    <row r="1577" spans="6:6">
      <c r="F1577" s="249"/>
    </row>
    <row r="1578" spans="6:6">
      <c r="F1578" s="249"/>
    </row>
    <row r="1579" spans="6:6">
      <c r="F1579" s="249"/>
    </row>
    <row r="1580" spans="6:6">
      <c r="F1580" s="249"/>
    </row>
    <row r="1581" spans="6:6">
      <c r="F1581" s="249"/>
    </row>
    <row r="1582" spans="6:6">
      <c r="F1582" s="249"/>
    </row>
    <row r="1583" spans="6:6">
      <c r="F1583" s="249"/>
    </row>
    <row r="1584" spans="6:6">
      <c r="F1584" s="249"/>
    </row>
    <row r="1585" spans="6:6">
      <c r="F1585" s="249"/>
    </row>
    <row r="1586" spans="6:6">
      <c r="F1586" s="249"/>
    </row>
    <row r="1587" spans="6:6">
      <c r="F1587" s="249"/>
    </row>
    <row r="1588" spans="6:6">
      <c r="F1588" s="249"/>
    </row>
    <row r="1589" spans="6:6">
      <c r="F1589" s="249"/>
    </row>
    <row r="1590" spans="6:6">
      <c r="F1590" s="249"/>
    </row>
    <row r="1591" spans="6:6">
      <c r="F1591" s="249"/>
    </row>
    <row r="1592" spans="6:6">
      <c r="F1592" s="249"/>
    </row>
    <row r="1593" spans="6:6">
      <c r="F1593" s="249"/>
    </row>
    <row r="1594" spans="6:6">
      <c r="F1594" s="249"/>
    </row>
    <row r="1595" spans="6:6">
      <c r="F1595" s="249"/>
    </row>
    <row r="1596" spans="6:6">
      <c r="F1596" s="249"/>
    </row>
    <row r="1597" spans="6:6">
      <c r="F1597" s="249"/>
    </row>
    <row r="1598" spans="6:6">
      <c r="F1598" s="249"/>
    </row>
    <row r="1599" spans="6:6">
      <c r="F1599" s="249"/>
    </row>
    <row r="1600" spans="6:6">
      <c r="F1600" s="249"/>
    </row>
    <row r="1601" spans="6:6">
      <c r="F1601" s="249"/>
    </row>
    <row r="1602" spans="6:6">
      <c r="F1602" s="249"/>
    </row>
    <row r="1603" spans="6:6">
      <c r="F1603" s="249"/>
    </row>
    <row r="1604" spans="6:6">
      <c r="F1604" s="249"/>
    </row>
    <row r="1605" spans="6:6">
      <c r="F1605" s="249"/>
    </row>
    <row r="1606" spans="6:6">
      <c r="F1606" s="249"/>
    </row>
    <row r="1607" spans="6:6">
      <c r="F1607" s="249"/>
    </row>
    <row r="1608" spans="6:6">
      <c r="F1608" s="249"/>
    </row>
    <row r="1609" spans="6:6">
      <c r="F1609" s="249"/>
    </row>
    <row r="1610" spans="6:6">
      <c r="F1610" s="249"/>
    </row>
    <row r="1611" spans="6:6">
      <c r="F1611" s="249"/>
    </row>
    <row r="1612" spans="6:6">
      <c r="F1612" s="249"/>
    </row>
    <row r="1613" spans="6:6">
      <c r="F1613" s="249"/>
    </row>
    <row r="1614" spans="6:6">
      <c r="F1614" s="249"/>
    </row>
    <row r="1615" spans="6:6">
      <c r="F1615" s="249"/>
    </row>
    <row r="1616" spans="6:6">
      <c r="F1616" s="249"/>
    </row>
    <row r="1617" spans="6:6">
      <c r="F1617" s="249"/>
    </row>
    <row r="1618" spans="6:6">
      <c r="F1618" s="249"/>
    </row>
    <row r="1619" spans="6:6">
      <c r="F1619" s="249"/>
    </row>
    <row r="1620" spans="6:6">
      <c r="F1620" s="249"/>
    </row>
    <row r="1621" spans="6:6">
      <c r="F1621" s="249"/>
    </row>
    <row r="1622" spans="6:6">
      <c r="F1622" s="249"/>
    </row>
    <row r="1623" spans="6:6">
      <c r="F1623" s="249"/>
    </row>
    <row r="1624" spans="6:6">
      <c r="F1624" s="249"/>
    </row>
    <row r="1625" spans="6:6">
      <c r="F1625" s="249"/>
    </row>
    <row r="1626" spans="6:6">
      <c r="F1626" s="249"/>
    </row>
    <row r="1627" spans="6:6">
      <c r="F1627" s="249"/>
    </row>
    <row r="1628" spans="6:6">
      <c r="F1628" s="249"/>
    </row>
    <row r="1629" spans="6:6">
      <c r="F1629" s="249"/>
    </row>
    <row r="1630" spans="6:6">
      <c r="F1630" s="249"/>
    </row>
    <row r="1631" spans="6:6">
      <c r="F1631" s="249"/>
    </row>
    <row r="1632" spans="6:6">
      <c r="F1632" s="249"/>
    </row>
    <row r="1633" spans="6:6">
      <c r="F1633" s="249"/>
    </row>
    <row r="1634" spans="6:6">
      <c r="F1634" s="249"/>
    </row>
    <row r="1635" spans="6:6">
      <c r="F1635" s="249"/>
    </row>
    <row r="1636" spans="6:6">
      <c r="F1636" s="249"/>
    </row>
    <row r="1637" spans="6:6">
      <c r="F1637" s="249"/>
    </row>
    <row r="1638" spans="6:6">
      <c r="F1638" s="249"/>
    </row>
    <row r="1639" spans="6:6">
      <c r="F1639" s="249"/>
    </row>
    <row r="1640" spans="6:6">
      <c r="F1640" s="249"/>
    </row>
    <row r="1641" spans="6:6">
      <c r="F1641" s="249"/>
    </row>
    <row r="1642" spans="6:6">
      <c r="F1642" s="249"/>
    </row>
    <row r="1643" spans="6:6">
      <c r="F1643" s="249"/>
    </row>
    <row r="1644" spans="6:6">
      <c r="F1644" s="249"/>
    </row>
    <row r="1645" spans="6:6">
      <c r="F1645" s="249"/>
    </row>
    <row r="1646" spans="6:6">
      <c r="F1646" s="249"/>
    </row>
    <row r="1647" spans="6:6">
      <c r="F1647" s="249"/>
    </row>
    <row r="1648" spans="6:6">
      <c r="F1648" s="249"/>
    </row>
    <row r="1649" spans="6:6">
      <c r="F1649" s="249"/>
    </row>
    <row r="1650" spans="6:6">
      <c r="F1650" s="249"/>
    </row>
    <row r="1651" spans="6:6">
      <c r="F1651" s="249"/>
    </row>
    <row r="1652" spans="6:6">
      <c r="F1652" s="249"/>
    </row>
    <row r="1653" spans="6:6">
      <c r="F1653" s="249"/>
    </row>
    <row r="1654" spans="6:6">
      <c r="F1654" s="249"/>
    </row>
    <row r="1655" spans="6:6">
      <c r="F1655" s="249"/>
    </row>
    <row r="1656" spans="6:6">
      <c r="F1656" s="249"/>
    </row>
    <row r="1657" spans="6:6">
      <c r="F1657" s="249"/>
    </row>
    <row r="1658" spans="6:6">
      <c r="F1658" s="249"/>
    </row>
    <row r="1659" spans="6:6">
      <c r="F1659" s="249"/>
    </row>
    <row r="1660" spans="6:6">
      <c r="F1660" s="249"/>
    </row>
    <row r="1661" spans="6:6">
      <c r="F1661" s="249"/>
    </row>
    <row r="1662" spans="6:6">
      <c r="F1662" s="249"/>
    </row>
    <row r="1663" spans="6:6">
      <c r="F1663" s="249"/>
    </row>
    <row r="1664" spans="6:6">
      <c r="F1664" s="249"/>
    </row>
    <row r="1665" spans="6:6">
      <c r="F1665" s="249"/>
    </row>
  </sheetData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4:H35"/>
  <sheetViews>
    <sheetView zoomScaleSheetLayoutView="100" workbookViewId="0">
      <selection activeCell="D39" sqref="D39"/>
    </sheetView>
  </sheetViews>
  <sheetFormatPr defaultRowHeight="12.75"/>
  <cols>
    <col min="2" max="2" width="5.7109375" customWidth="1"/>
    <col min="3" max="3" width="25.28515625" customWidth="1"/>
    <col min="4" max="4" width="17.7109375" customWidth="1"/>
    <col min="5" max="5" width="12.28515625" customWidth="1"/>
    <col min="7" max="7" width="14.5703125" customWidth="1"/>
    <col min="10" max="10" width="14.28515625" customWidth="1"/>
  </cols>
  <sheetData>
    <row r="4" spans="2:8" ht="13.5" thickBot="1"/>
    <row r="5" spans="2:8" ht="15.75">
      <c r="B5" s="352" t="s">
        <v>46</v>
      </c>
      <c r="C5" s="354" t="s">
        <v>1</v>
      </c>
      <c r="D5" s="342" t="s">
        <v>47</v>
      </c>
      <c r="E5" s="344" t="s">
        <v>48</v>
      </c>
      <c r="F5" s="344"/>
      <c r="G5" s="345"/>
    </row>
    <row r="6" spans="2:8" ht="16.5" thickBot="1">
      <c r="B6" s="353"/>
      <c r="C6" s="355"/>
      <c r="D6" s="343"/>
      <c r="E6" s="16" t="s">
        <v>49</v>
      </c>
      <c r="F6" s="31" t="s">
        <v>50</v>
      </c>
      <c r="G6" s="32" t="s">
        <v>47</v>
      </c>
    </row>
    <row r="7" spans="2:8" ht="21.75" customHeight="1">
      <c r="B7" s="348" t="s">
        <v>51</v>
      </c>
      <c r="C7" s="349"/>
      <c r="D7" s="27"/>
      <c r="E7" s="5"/>
      <c r="F7" s="8"/>
      <c r="G7" s="27"/>
    </row>
    <row r="8" spans="2:8" ht="15.75">
      <c r="B8" s="71">
        <v>1</v>
      </c>
      <c r="C8" s="69" t="s">
        <v>52</v>
      </c>
      <c r="D8" s="28">
        <f>'Neraca '!D8</f>
        <v>1567500</v>
      </c>
      <c r="E8" s="5" t="s">
        <v>56</v>
      </c>
      <c r="F8" s="8"/>
      <c r="G8" s="28">
        <f>+D8*H8</f>
        <v>783750</v>
      </c>
      <c r="H8" s="7">
        <v>0.5</v>
      </c>
    </row>
    <row r="9" spans="2:8" ht="15.75">
      <c r="B9" s="71">
        <v>2</v>
      </c>
      <c r="C9" s="69" t="s">
        <v>53</v>
      </c>
      <c r="D9" s="28">
        <f>'Neraca '!D9</f>
        <v>570000</v>
      </c>
      <c r="E9" s="5"/>
      <c r="F9" s="8"/>
      <c r="G9" s="28"/>
      <c r="H9" s="7"/>
    </row>
    <row r="10" spans="2:8" ht="15.75">
      <c r="B10" s="350" t="s">
        <v>54</v>
      </c>
      <c r="C10" s="351"/>
      <c r="D10" s="28"/>
      <c r="E10" s="5"/>
      <c r="F10" s="8"/>
      <c r="G10" s="27"/>
    </row>
    <row r="11" spans="2:8" ht="15.75">
      <c r="B11" s="73">
        <v>1</v>
      </c>
      <c r="C11" s="70" t="s">
        <v>55</v>
      </c>
      <c r="D11" s="250">
        <f>'Neraca '!D14</f>
        <v>49955000</v>
      </c>
      <c r="E11" s="1" t="s">
        <v>57</v>
      </c>
      <c r="F11" s="8"/>
      <c r="G11" s="175"/>
    </row>
    <row r="12" spans="2:8" ht="16.5" thickBot="1">
      <c r="B12" s="72"/>
      <c r="C12" s="32"/>
      <c r="D12" s="30">
        <f>SUM(D8:D11)</f>
        <v>52092500</v>
      </c>
      <c r="E12" s="16"/>
      <c r="F12" s="29"/>
      <c r="G12" s="30">
        <f>SUM(G8:G11)</f>
        <v>783750</v>
      </c>
    </row>
    <row r="19" spans="2:4" ht="13.5" hidden="1" thickBot="1"/>
    <row r="20" spans="2:4" ht="16.5" hidden="1" thickBot="1">
      <c r="B20" s="17" t="s">
        <v>34</v>
      </c>
      <c r="C20" s="18" t="s">
        <v>1</v>
      </c>
      <c r="D20" s="21">
        <v>2004</v>
      </c>
    </row>
    <row r="21" spans="2:4" ht="15.75" hidden="1">
      <c r="B21" s="346" t="s">
        <v>35</v>
      </c>
      <c r="C21" s="347"/>
      <c r="D21" s="22"/>
    </row>
    <row r="22" spans="2:4" ht="15.75" hidden="1">
      <c r="B22" s="13">
        <v>1</v>
      </c>
      <c r="C22" s="19" t="s">
        <v>36</v>
      </c>
      <c r="D22" s="23" t="e">
        <f>AnFinanc!D5</f>
        <v>#DIV/0!</v>
      </c>
    </row>
    <row r="23" spans="2:4" ht="15.75" hidden="1">
      <c r="B23" s="13">
        <v>2</v>
      </c>
      <c r="C23" s="19" t="s">
        <v>37</v>
      </c>
      <c r="D23" s="23" t="e">
        <f>AnFinanc!D6</f>
        <v>#DIV/0!</v>
      </c>
    </row>
    <row r="24" spans="2:4" ht="15.75" hidden="1">
      <c r="B24" s="340" t="s">
        <v>38</v>
      </c>
      <c r="C24" s="341"/>
      <c r="D24" s="23"/>
    </row>
    <row r="25" spans="2:4" ht="15.75" hidden="1">
      <c r="B25" s="13">
        <v>1</v>
      </c>
      <c r="C25" s="19" t="s">
        <v>66</v>
      </c>
      <c r="D25" s="24">
        <f>AnFinanc!D8</f>
        <v>5</v>
      </c>
    </row>
    <row r="26" spans="2:4" ht="15.75" hidden="1">
      <c r="B26" s="13">
        <v>2</v>
      </c>
      <c r="C26" s="19" t="s">
        <v>39</v>
      </c>
      <c r="D26" s="25">
        <f>AnFinanc!D9</f>
        <v>6</v>
      </c>
    </row>
    <row r="27" spans="2:4" ht="15.75" hidden="1">
      <c r="B27" s="13">
        <v>3</v>
      </c>
      <c r="C27" s="19" t="s">
        <v>40</v>
      </c>
      <c r="D27" s="25">
        <f>AnFinanc!D10</f>
        <v>2</v>
      </c>
    </row>
    <row r="28" spans="2:4" ht="31.5" hidden="1">
      <c r="B28" s="14"/>
      <c r="C28" s="19" t="s">
        <v>67</v>
      </c>
      <c r="D28" s="25">
        <f>D25+D26-D27</f>
        <v>9</v>
      </c>
    </row>
    <row r="29" spans="2:4" ht="15.75" hidden="1">
      <c r="B29" s="340" t="s">
        <v>41</v>
      </c>
      <c r="C29" s="341"/>
      <c r="D29" s="23"/>
    </row>
    <row r="30" spans="2:4" ht="15.75" hidden="1">
      <c r="B30" s="13">
        <v>1</v>
      </c>
      <c r="C30" s="19" t="s">
        <v>42</v>
      </c>
      <c r="D30" s="26">
        <f>AnFinanc!D13</f>
        <v>54.35627708448731</v>
      </c>
    </row>
    <row r="31" spans="2:4" ht="15.75" hidden="1">
      <c r="B31" s="340" t="s">
        <v>43</v>
      </c>
      <c r="C31" s="341"/>
      <c r="D31" s="23"/>
    </row>
    <row r="32" spans="2:4" ht="16.5" hidden="1" thickBot="1">
      <c r="B32" s="15"/>
      <c r="C32" s="20" t="s">
        <v>43</v>
      </c>
      <c r="D32" s="26" t="e">
        <f>AnFinanc!D15</f>
        <v>#DIV/0!</v>
      </c>
    </row>
    <row r="33" hidden="1"/>
    <row r="34" hidden="1"/>
    <row r="35" hidden="1"/>
  </sheetData>
  <mergeCells count="10">
    <mergeCell ref="B29:C29"/>
    <mergeCell ref="B31:C31"/>
    <mergeCell ref="D5:D6"/>
    <mergeCell ref="E5:G5"/>
    <mergeCell ref="B21:C21"/>
    <mergeCell ref="B24:C24"/>
    <mergeCell ref="B7:C7"/>
    <mergeCell ref="B10:C10"/>
    <mergeCell ref="B5:B6"/>
    <mergeCell ref="C5:C6"/>
  </mergeCells>
  <phoneticPr fontId="0" type="noConversion"/>
  <pageMargins left="0.75" right="0.75" top="1" bottom="1" header="0.5" footer="0.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44"/>
  <sheetViews>
    <sheetView workbookViewId="0">
      <selection activeCell="F21" sqref="F21"/>
    </sheetView>
  </sheetViews>
  <sheetFormatPr defaultRowHeight="12.75"/>
  <cols>
    <col min="1" max="1" width="5" customWidth="1"/>
    <col min="2" max="2" width="25.42578125" customWidth="1"/>
    <col min="3" max="3" width="3" customWidth="1"/>
    <col min="4" max="4" width="16.140625" customWidth="1"/>
    <col min="5" max="5" width="6.140625" customWidth="1"/>
    <col min="6" max="6" width="26.5703125" bestFit="1" customWidth="1"/>
  </cols>
  <sheetData>
    <row r="2" spans="1:6" ht="20.25">
      <c r="A2" s="238" t="s">
        <v>203</v>
      </c>
    </row>
    <row r="3" spans="1:6">
      <c r="A3" s="308" t="s">
        <v>196</v>
      </c>
      <c r="B3" s="308" t="s">
        <v>1</v>
      </c>
      <c r="C3" s="58"/>
      <c r="D3" s="308" t="s">
        <v>198</v>
      </c>
      <c r="E3" s="237"/>
      <c r="F3" s="308" t="s">
        <v>199</v>
      </c>
    </row>
    <row r="4" spans="1:6">
      <c r="A4" s="308"/>
      <c r="B4" s="308"/>
      <c r="C4" s="58" t="s">
        <v>161</v>
      </c>
      <c r="D4" s="308"/>
      <c r="E4" s="237" t="s">
        <v>200</v>
      </c>
      <c r="F4" s="308"/>
    </row>
    <row r="5" spans="1:6">
      <c r="A5" s="237"/>
      <c r="B5" s="237"/>
      <c r="C5" s="58"/>
      <c r="D5" s="237"/>
      <c r="E5" s="237"/>
      <c r="F5" s="237"/>
    </row>
    <row r="6" spans="1:6" ht="15.75">
      <c r="A6" s="143" t="s">
        <v>175</v>
      </c>
    </row>
    <row r="7" spans="1:6">
      <c r="A7" s="226">
        <v>1.1000000000000001</v>
      </c>
      <c r="B7" s="226" t="s">
        <v>197</v>
      </c>
      <c r="C7" s="226"/>
      <c r="D7" s="226"/>
      <c r="E7" s="226"/>
      <c r="F7" s="285">
        <f>'ASPEK BIAYA'!G13</f>
        <v>1567500</v>
      </c>
    </row>
    <row r="8" spans="1:6">
      <c r="A8" s="226">
        <v>1.2</v>
      </c>
      <c r="B8" s="226" t="s">
        <v>201</v>
      </c>
      <c r="C8" s="226"/>
      <c r="D8" s="226"/>
      <c r="E8" s="226"/>
      <c r="F8" s="285">
        <f>'ASPEK BIAYA'!G18</f>
        <v>570000</v>
      </c>
    </row>
    <row r="9" spans="1:6">
      <c r="A9" s="226">
        <v>2.1</v>
      </c>
      <c r="B9" s="226" t="s">
        <v>195</v>
      </c>
      <c r="C9" s="226"/>
      <c r="D9" s="226"/>
      <c r="E9" s="226"/>
      <c r="F9" s="285">
        <f>'ASPEK BIAYA'!G32</f>
        <v>1605000</v>
      </c>
    </row>
    <row r="10" spans="1:6">
      <c r="A10" s="226">
        <v>2.2000000000000002</v>
      </c>
      <c r="B10" s="226" t="s">
        <v>202</v>
      </c>
      <c r="C10" s="226"/>
      <c r="D10" s="226"/>
      <c r="E10" s="226"/>
      <c r="F10" s="285">
        <f>'ASPEK BIAYA'!G92</f>
        <v>0</v>
      </c>
    </row>
    <row r="11" spans="1:6">
      <c r="A11" s="226">
        <v>3.1</v>
      </c>
      <c r="B11" s="226" t="s">
        <v>188</v>
      </c>
      <c r="C11" s="226"/>
      <c r="D11" s="226"/>
      <c r="E11" s="226"/>
      <c r="F11" s="285">
        <f>'ASPEK BIAYA'!G161</f>
        <v>81200000</v>
      </c>
    </row>
    <row r="12" spans="1:6">
      <c r="A12" s="226">
        <v>3.2</v>
      </c>
      <c r="B12" s="226" t="s">
        <v>307</v>
      </c>
      <c r="C12" s="226"/>
      <c r="D12" s="226"/>
      <c r="E12" s="226"/>
      <c r="F12" s="285">
        <f>'ASPEK BIAYA'!G168</f>
        <v>1000000</v>
      </c>
    </row>
    <row r="13" spans="1:6">
      <c r="F13" s="286">
        <f>SUM(F7:F12)</f>
        <v>85942500</v>
      </c>
    </row>
    <row r="14" spans="1:6" ht="15.75">
      <c r="A14" s="143" t="s">
        <v>185</v>
      </c>
      <c r="F14" s="287"/>
    </row>
    <row r="15" spans="1:6">
      <c r="A15" s="226">
        <v>2.2999999999999998</v>
      </c>
      <c r="B15" s="226" t="s">
        <v>204</v>
      </c>
      <c r="C15" s="226"/>
      <c r="D15" s="226"/>
      <c r="E15" s="226"/>
      <c r="F15" s="285">
        <f>'ASPEK BIAYA'!G112</f>
        <v>49955000</v>
      </c>
    </row>
    <row r="16" spans="1:6">
      <c r="A16" s="226">
        <v>2.4</v>
      </c>
      <c r="B16" s="226" t="s">
        <v>8</v>
      </c>
      <c r="C16" s="226"/>
      <c r="D16" s="226"/>
      <c r="E16" s="226"/>
      <c r="F16" s="285">
        <f>'ASPEK BIAYA'!G116</f>
        <v>8328000000</v>
      </c>
    </row>
    <row r="17" spans="1:6">
      <c r="A17" s="226">
        <v>2.5</v>
      </c>
      <c r="B17" s="226" t="s">
        <v>169</v>
      </c>
      <c r="C17" s="226"/>
      <c r="D17" s="226"/>
      <c r="E17" s="226"/>
      <c r="F17" s="285">
        <f>'ASPEK BIAYA'!G122</f>
        <v>1500000</v>
      </c>
    </row>
    <row r="18" spans="1:6">
      <c r="A18" s="226">
        <v>2.6</v>
      </c>
      <c r="B18" s="226" t="s">
        <v>174</v>
      </c>
      <c r="C18" s="226"/>
      <c r="D18" s="226"/>
      <c r="E18" s="226"/>
      <c r="F18" s="285">
        <f>'ASPEK BIAYA'!G136</f>
        <v>0</v>
      </c>
    </row>
    <row r="19" spans="1:6">
      <c r="A19" s="226">
        <v>2.7</v>
      </c>
      <c r="B19" s="226" t="s">
        <v>206</v>
      </c>
      <c r="C19" s="226"/>
      <c r="D19" s="226"/>
      <c r="E19" s="226"/>
      <c r="F19" s="285">
        <f>'ASPEK BIAYA'!G138</f>
        <v>10000000</v>
      </c>
    </row>
    <row r="20" spans="1:6">
      <c r="A20" s="226">
        <v>2.7</v>
      </c>
      <c r="B20" s="226" t="s">
        <v>7</v>
      </c>
      <c r="C20" s="226"/>
      <c r="D20" s="226"/>
      <c r="E20" s="226"/>
      <c r="F20" s="285">
        <f>'ASPEK BIAYA'!G139</f>
        <v>12000000</v>
      </c>
    </row>
    <row r="21" spans="1:6">
      <c r="A21" s="226">
        <v>2.8</v>
      </c>
      <c r="B21" s="226" t="s">
        <v>205</v>
      </c>
      <c r="C21" s="226"/>
      <c r="D21" s="226"/>
      <c r="E21" s="226"/>
      <c r="F21" s="285">
        <f>'ASPEK BIAYA'!G188+'ASPEK BIAYA'!G182</f>
        <v>7500000</v>
      </c>
    </row>
    <row r="22" spans="1:6">
      <c r="F22" s="286">
        <f>SUM(F15:F21)</f>
        <v>8408955000</v>
      </c>
    </row>
    <row r="23" spans="1:6">
      <c r="F23" s="287"/>
    </row>
    <row r="24" spans="1:6" ht="18">
      <c r="B24" s="143" t="s">
        <v>207</v>
      </c>
      <c r="C24" s="243"/>
      <c r="D24" s="243"/>
      <c r="E24" s="243"/>
      <c r="F24" s="288">
        <f>F22+F13</f>
        <v>8494897500</v>
      </c>
    </row>
    <row r="25" spans="1:6">
      <c r="F25" s="247"/>
    </row>
    <row r="26" spans="1:6">
      <c r="F26" s="247"/>
    </row>
    <row r="27" spans="1:6">
      <c r="F27" s="247"/>
    </row>
    <row r="28" spans="1:6">
      <c r="F28" s="247"/>
    </row>
    <row r="29" spans="1:6">
      <c r="F29" s="247"/>
    </row>
    <row r="30" spans="1:6">
      <c r="F30" s="247"/>
    </row>
    <row r="31" spans="1:6">
      <c r="F31" s="247"/>
    </row>
    <row r="32" spans="1:6">
      <c r="F32" s="247"/>
    </row>
    <row r="33" spans="6:6">
      <c r="F33" s="247"/>
    </row>
    <row r="34" spans="6:6">
      <c r="F34" s="247"/>
    </row>
    <row r="35" spans="6:6">
      <c r="F35" s="247"/>
    </row>
    <row r="36" spans="6:6">
      <c r="F36" s="247"/>
    </row>
    <row r="37" spans="6:6">
      <c r="F37" s="247"/>
    </row>
    <row r="38" spans="6:6">
      <c r="F38" s="247"/>
    </row>
    <row r="39" spans="6:6">
      <c r="F39" s="247"/>
    </row>
    <row r="40" spans="6:6">
      <c r="F40" s="247"/>
    </row>
    <row r="41" spans="6:6">
      <c r="F41" s="247"/>
    </row>
    <row r="42" spans="6:6">
      <c r="F42" s="247"/>
    </row>
    <row r="43" spans="6:6">
      <c r="F43" s="247"/>
    </row>
    <row r="44" spans="6:6">
      <c r="F44" s="247"/>
    </row>
    <row r="45" spans="6:6">
      <c r="F45" s="247"/>
    </row>
    <row r="46" spans="6:6">
      <c r="F46" s="247"/>
    </row>
    <row r="47" spans="6:6">
      <c r="F47" s="247"/>
    </row>
    <row r="48" spans="6:6">
      <c r="F48" s="247"/>
    </row>
    <row r="49" spans="6:6">
      <c r="F49" s="247"/>
    </row>
    <row r="50" spans="6:6">
      <c r="F50" s="247"/>
    </row>
    <row r="51" spans="6:6">
      <c r="F51" s="247"/>
    </row>
    <row r="52" spans="6:6">
      <c r="F52" s="247"/>
    </row>
    <row r="53" spans="6:6">
      <c r="F53" s="247"/>
    </row>
    <row r="54" spans="6:6">
      <c r="F54" s="247"/>
    </row>
    <row r="55" spans="6:6">
      <c r="F55" s="247"/>
    </row>
    <row r="56" spans="6:6">
      <c r="F56" s="247"/>
    </row>
    <row r="57" spans="6:6">
      <c r="F57" s="247"/>
    </row>
    <row r="58" spans="6:6">
      <c r="F58" s="247"/>
    </row>
    <row r="59" spans="6:6">
      <c r="F59" s="247"/>
    </row>
    <row r="60" spans="6:6">
      <c r="F60" s="247"/>
    </row>
    <row r="61" spans="6:6">
      <c r="F61" s="247"/>
    </row>
    <row r="62" spans="6:6">
      <c r="F62" s="247"/>
    </row>
    <row r="63" spans="6:6">
      <c r="F63" s="247"/>
    </row>
    <row r="64" spans="6:6">
      <c r="F64" s="247"/>
    </row>
    <row r="65" spans="6:6">
      <c r="F65" s="247"/>
    </row>
    <row r="66" spans="6:6">
      <c r="F66" s="247"/>
    </row>
    <row r="67" spans="6:6">
      <c r="F67" s="247"/>
    </row>
    <row r="68" spans="6:6">
      <c r="F68" s="247"/>
    </row>
    <row r="69" spans="6:6">
      <c r="F69" s="247"/>
    </row>
    <row r="70" spans="6:6">
      <c r="F70" s="247"/>
    </row>
    <row r="71" spans="6:6">
      <c r="F71" s="247"/>
    </row>
    <row r="72" spans="6:6">
      <c r="F72" s="247"/>
    </row>
    <row r="73" spans="6:6">
      <c r="F73" s="247"/>
    </row>
    <row r="74" spans="6:6">
      <c r="F74" s="247"/>
    </row>
    <row r="75" spans="6:6">
      <c r="F75" s="247"/>
    </row>
    <row r="76" spans="6:6">
      <c r="F76" s="247"/>
    </row>
    <row r="77" spans="6:6">
      <c r="F77" s="247"/>
    </row>
    <row r="78" spans="6:6">
      <c r="F78" s="247"/>
    </row>
    <row r="79" spans="6:6">
      <c r="F79" s="247"/>
    </row>
    <row r="80" spans="6:6">
      <c r="F80" s="247"/>
    </row>
    <row r="81" spans="6:6">
      <c r="F81" s="247"/>
    </row>
    <row r="82" spans="6:6">
      <c r="F82" s="247"/>
    </row>
    <row r="83" spans="6:6">
      <c r="F83" s="247"/>
    </row>
    <row r="84" spans="6:6">
      <c r="F84" s="247"/>
    </row>
    <row r="85" spans="6:6">
      <c r="F85" s="247"/>
    </row>
    <row r="86" spans="6:6">
      <c r="F86" s="247"/>
    </row>
    <row r="87" spans="6:6">
      <c r="F87" s="247"/>
    </row>
    <row r="88" spans="6:6">
      <c r="F88" s="247"/>
    </row>
    <row r="89" spans="6:6">
      <c r="F89" s="247"/>
    </row>
    <row r="90" spans="6:6">
      <c r="F90" s="247"/>
    </row>
    <row r="91" spans="6:6">
      <c r="F91" s="247"/>
    </row>
    <row r="92" spans="6:6">
      <c r="F92" s="247"/>
    </row>
    <row r="93" spans="6:6">
      <c r="F93" s="247"/>
    </row>
    <row r="94" spans="6:6">
      <c r="F94" s="247"/>
    </row>
    <row r="95" spans="6:6">
      <c r="F95" s="247"/>
    </row>
    <row r="96" spans="6:6">
      <c r="F96" s="247"/>
    </row>
    <row r="97" spans="6:6">
      <c r="F97" s="247"/>
    </row>
    <row r="98" spans="6:6">
      <c r="F98" s="247"/>
    </row>
    <row r="99" spans="6:6">
      <c r="F99" s="247"/>
    </row>
    <row r="100" spans="6:6">
      <c r="F100" s="247"/>
    </row>
    <row r="101" spans="6:6">
      <c r="F101" s="247"/>
    </row>
    <row r="102" spans="6:6">
      <c r="F102" s="247"/>
    </row>
    <row r="103" spans="6:6">
      <c r="F103" s="247"/>
    </row>
    <row r="104" spans="6:6">
      <c r="F104" s="247"/>
    </row>
    <row r="105" spans="6:6">
      <c r="F105" s="247"/>
    </row>
    <row r="106" spans="6:6">
      <c r="F106" s="247"/>
    </row>
    <row r="107" spans="6:6">
      <c r="F107" s="247"/>
    </row>
    <row r="108" spans="6:6">
      <c r="F108" s="247"/>
    </row>
    <row r="109" spans="6:6">
      <c r="F109" s="247"/>
    </row>
    <row r="110" spans="6:6">
      <c r="F110" s="247"/>
    </row>
    <row r="111" spans="6:6">
      <c r="F111" s="247"/>
    </row>
    <row r="112" spans="6:6">
      <c r="F112" s="247"/>
    </row>
    <row r="113" spans="6:6">
      <c r="F113" s="247"/>
    </row>
    <row r="114" spans="6:6">
      <c r="F114" s="247"/>
    </row>
    <row r="115" spans="6:6">
      <c r="F115" s="247"/>
    </row>
    <row r="116" spans="6:6">
      <c r="F116" s="247"/>
    </row>
    <row r="117" spans="6:6">
      <c r="F117" s="247"/>
    </row>
    <row r="118" spans="6:6">
      <c r="F118" s="247"/>
    </row>
    <row r="119" spans="6:6">
      <c r="F119" s="247"/>
    </row>
    <row r="120" spans="6:6">
      <c r="F120" s="247"/>
    </row>
    <row r="121" spans="6:6">
      <c r="F121" s="247"/>
    </row>
    <row r="122" spans="6:6">
      <c r="F122" s="247"/>
    </row>
    <row r="123" spans="6:6">
      <c r="F123" s="247"/>
    </row>
    <row r="124" spans="6:6">
      <c r="F124" s="247"/>
    </row>
    <row r="125" spans="6:6">
      <c r="F125" s="247"/>
    </row>
    <row r="126" spans="6:6">
      <c r="F126" s="247"/>
    </row>
    <row r="127" spans="6:6">
      <c r="F127" s="247"/>
    </row>
    <row r="128" spans="6:6">
      <c r="F128" s="247"/>
    </row>
    <row r="129" spans="6:6">
      <c r="F129" s="247"/>
    </row>
    <row r="130" spans="6:6">
      <c r="F130" s="247"/>
    </row>
    <row r="131" spans="6:6">
      <c r="F131" s="247"/>
    </row>
    <row r="132" spans="6:6">
      <c r="F132" s="247"/>
    </row>
    <row r="133" spans="6:6">
      <c r="F133" s="247"/>
    </row>
    <row r="134" spans="6:6">
      <c r="F134" s="247"/>
    </row>
    <row r="135" spans="6:6">
      <c r="F135" s="247"/>
    </row>
    <row r="136" spans="6:6">
      <c r="F136" s="247"/>
    </row>
    <row r="137" spans="6:6">
      <c r="F137" s="247"/>
    </row>
    <row r="138" spans="6:6">
      <c r="F138" s="247"/>
    </row>
    <row r="139" spans="6:6">
      <c r="F139" s="247"/>
    </row>
    <row r="140" spans="6:6">
      <c r="F140" s="247"/>
    </row>
    <row r="141" spans="6:6">
      <c r="F141" s="247"/>
    </row>
    <row r="142" spans="6:6">
      <c r="F142" s="247"/>
    </row>
    <row r="143" spans="6:6">
      <c r="F143" s="247"/>
    </row>
    <row r="144" spans="6:6">
      <c r="F144" s="247"/>
    </row>
    <row r="145" spans="6:6">
      <c r="F145" s="247"/>
    </row>
    <row r="146" spans="6:6">
      <c r="F146" s="247"/>
    </row>
    <row r="147" spans="6:6">
      <c r="F147" s="247"/>
    </row>
    <row r="148" spans="6:6">
      <c r="F148" s="247"/>
    </row>
    <row r="149" spans="6:6">
      <c r="F149" s="247"/>
    </row>
    <row r="150" spans="6:6">
      <c r="F150" s="247"/>
    </row>
    <row r="151" spans="6:6">
      <c r="F151" s="247"/>
    </row>
    <row r="152" spans="6:6">
      <c r="F152" s="247"/>
    </row>
    <row r="153" spans="6:6">
      <c r="F153" s="247"/>
    </row>
    <row r="154" spans="6:6">
      <c r="F154" s="247"/>
    </row>
    <row r="155" spans="6:6">
      <c r="F155" s="247"/>
    </row>
    <row r="156" spans="6:6">
      <c r="F156" s="247"/>
    </row>
    <row r="157" spans="6:6">
      <c r="F157" s="247"/>
    </row>
    <row r="158" spans="6:6">
      <c r="F158" s="247"/>
    </row>
    <row r="159" spans="6:6">
      <c r="F159" s="247"/>
    </row>
    <row r="160" spans="6:6">
      <c r="F160" s="247"/>
    </row>
    <row r="161" spans="6:6">
      <c r="F161" s="247"/>
    </row>
    <row r="162" spans="6:6">
      <c r="F162" s="247"/>
    </row>
    <row r="163" spans="6:6">
      <c r="F163" s="247"/>
    </row>
    <row r="164" spans="6:6">
      <c r="F164" s="247"/>
    </row>
    <row r="165" spans="6:6">
      <c r="F165" s="247"/>
    </row>
    <row r="166" spans="6:6">
      <c r="F166" s="247"/>
    </row>
    <row r="167" spans="6:6">
      <c r="F167" s="247"/>
    </row>
    <row r="168" spans="6:6">
      <c r="F168" s="247"/>
    </row>
    <row r="169" spans="6:6">
      <c r="F169" s="247"/>
    </row>
    <row r="170" spans="6:6">
      <c r="F170" s="247"/>
    </row>
    <row r="171" spans="6:6">
      <c r="F171" s="247"/>
    </row>
    <row r="172" spans="6:6">
      <c r="F172" s="247"/>
    </row>
    <row r="173" spans="6:6">
      <c r="F173" s="247"/>
    </row>
    <row r="174" spans="6:6">
      <c r="F174" s="247"/>
    </row>
    <row r="175" spans="6:6">
      <c r="F175" s="247"/>
    </row>
    <row r="176" spans="6:6">
      <c r="F176" s="247"/>
    </row>
    <row r="177" spans="6:6">
      <c r="F177" s="247"/>
    </row>
    <row r="178" spans="6:6">
      <c r="F178" s="247"/>
    </row>
    <row r="179" spans="6:6">
      <c r="F179" s="247"/>
    </row>
    <row r="180" spans="6:6">
      <c r="F180" s="247"/>
    </row>
    <row r="181" spans="6:6">
      <c r="F181" s="247"/>
    </row>
    <row r="182" spans="6:6">
      <c r="F182" s="247"/>
    </row>
    <row r="183" spans="6:6">
      <c r="F183" s="247"/>
    </row>
    <row r="184" spans="6:6">
      <c r="F184" s="247"/>
    </row>
    <row r="185" spans="6:6">
      <c r="F185" s="247"/>
    </row>
    <row r="186" spans="6:6">
      <c r="F186" s="247"/>
    </row>
    <row r="187" spans="6:6">
      <c r="F187" s="247"/>
    </row>
    <row r="188" spans="6:6">
      <c r="F188" s="247"/>
    </row>
    <row r="189" spans="6:6">
      <c r="F189" s="247"/>
    </row>
    <row r="190" spans="6:6">
      <c r="F190" s="247"/>
    </row>
    <row r="191" spans="6:6">
      <c r="F191" s="247"/>
    </row>
    <row r="192" spans="6:6">
      <c r="F192" s="247"/>
    </row>
    <row r="193" spans="6:6">
      <c r="F193" s="247"/>
    </row>
    <row r="194" spans="6:6">
      <c r="F194" s="247"/>
    </row>
    <row r="195" spans="6:6">
      <c r="F195" s="247"/>
    </row>
    <row r="196" spans="6:6">
      <c r="F196" s="247"/>
    </row>
    <row r="197" spans="6:6">
      <c r="F197" s="247"/>
    </row>
    <row r="198" spans="6:6">
      <c r="F198" s="247"/>
    </row>
    <row r="199" spans="6:6">
      <c r="F199" s="247"/>
    </row>
    <row r="200" spans="6:6">
      <c r="F200" s="247"/>
    </row>
    <row r="201" spans="6:6">
      <c r="F201" s="247"/>
    </row>
    <row r="202" spans="6:6">
      <c r="F202" s="247"/>
    </row>
    <row r="203" spans="6:6">
      <c r="F203" s="247"/>
    </row>
    <row r="204" spans="6:6">
      <c r="F204" s="247"/>
    </row>
    <row r="205" spans="6:6">
      <c r="F205" s="247"/>
    </row>
    <row r="206" spans="6:6">
      <c r="F206" s="247"/>
    </row>
    <row r="207" spans="6:6">
      <c r="F207" s="247"/>
    </row>
    <row r="208" spans="6:6">
      <c r="F208" s="247"/>
    </row>
    <row r="209" spans="6:6">
      <c r="F209" s="247"/>
    </row>
    <row r="210" spans="6:6">
      <c r="F210" s="247"/>
    </row>
    <row r="211" spans="6:6">
      <c r="F211" s="247"/>
    </row>
    <row r="212" spans="6:6">
      <c r="F212" s="247"/>
    </row>
    <row r="213" spans="6:6">
      <c r="F213" s="247"/>
    </row>
    <row r="214" spans="6:6">
      <c r="F214" s="247"/>
    </row>
    <row r="215" spans="6:6">
      <c r="F215" s="247"/>
    </row>
    <row r="216" spans="6:6">
      <c r="F216" s="247"/>
    </row>
    <row r="217" spans="6:6">
      <c r="F217" s="247"/>
    </row>
    <row r="218" spans="6:6">
      <c r="F218" s="247"/>
    </row>
    <row r="219" spans="6:6">
      <c r="F219" s="247"/>
    </row>
    <row r="220" spans="6:6">
      <c r="F220" s="247"/>
    </row>
    <row r="221" spans="6:6">
      <c r="F221" s="247"/>
    </row>
    <row r="222" spans="6:6">
      <c r="F222" s="247"/>
    </row>
    <row r="223" spans="6:6">
      <c r="F223" s="247"/>
    </row>
    <row r="224" spans="6:6">
      <c r="F224" s="247"/>
    </row>
    <row r="225" spans="6:6">
      <c r="F225" s="247"/>
    </row>
    <row r="226" spans="6:6">
      <c r="F226" s="247"/>
    </row>
    <row r="227" spans="6:6">
      <c r="F227" s="247"/>
    </row>
    <row r="228" spans="6:6">
      <c r="F228" s="247"/>
    </row>
    <row r="229" spans="6:6">
      <c r="F229" s="247"/>
    </row>
    <row r="230" spans="6:6">
      <c r="F230" s="247"/>
    </row>
    <row r="231" spans="6:6">
      <c r="F231" s="247"/>
    </row>
    <row r="232" spans="6:6">
      <c r="F232" s="247"/>
    </row>
    <row r="233" spans="6:6">
      <c r="F233" s="247"/>
    </row>
    <row r="234" spans="6:6">
      <c r="F234" s="247"/>
    </row>
    <row r="235" spans="6:6">
      <c r="F235" s="247"/>
    </row>
    <row r="236" spans="6:6">
      <c r="F236" s="247"/>
    </row>
    <row r="237" spans="6:6">
      <c r="F237" s="247"/>
    </row>
    <row r="238" spans="6:6">
      <c r="F238" s="247"/>
    </row>
    <row r="239" spans="6:6">
      <c r="F239" s="247"/>
    </row>
    <row r="240" spans="6:6">
      <c r="F240" s="247"/>
    </row>
    <row r="241" spans="6:6">
      <c r="F241" s="247"/>
    </row>
    <row r="242" spans="6:6">
      <c r="F242" s="247"/>
    </row>
    <row r="243" spans="6:6">
      <c r="F243" s="247"/>
    </row>
    <row r="244" spans="6:6">
      <c r="F244" s="247"/>
    </row>
    <row r="245" spans="6:6">
      <c r="F245" s="247"/>
    </row>
    <row r="246" spans="6:6">
      <c r="F246" s="247"/>
    </row>
    <row r="247" spans="6:6">
      <c r="F247" s="247"/>
    </row>
    <row r="248" spans="6:6">
      <c r="F248" s="247"/>
    </row>
    <row r="249" spans="6:6">
      <c r="F249" s="247"/>
    </row>
    <row r="250" spans="6:6">
      <c r="F250" s="247"/>
    </row>
    <row r="251" spans="6:6">
      <c r="F251" s="247"/>
    </row>
    <row r="252" spans="6:6">
      <c r="F252" s="247"/>
    </row>
    <row r="253" spans="6:6">
      <c r="F253" s="247"/>
    </row>
    <row r="254" spans="6:6">
      <c r="F254" s="247"/>
    </row>
    <row r="255" spans="6:6">
      <c r="F255" s="247"/>
    </row>
    <row r="256" spans="6:6">
      <c r="F256" s="247"/>
    </row>
    <row r="257" spans="6:6">
      <c r="F257" s="247"/>
    </row>
    <row r="258" spans="6:6">
      <c r="F258" s="247"/>
    </row>
    <row r="259" spans="6:6">
      <c r="F259" s="247"/>
    </row>
    <row r="260" spans="6:6">
      <c r="F260" s="247"/>
    </row>
    <row r="261" spans="6:6">
      <c r="F261" s="247"/>
    </row>
    <row r="262" spans="6:6">
      <c r="F262" s="247"/>
    </row>
    <row r="263" spans="6:6">
      <c r="F263" s="247"/>
    </row>
    <row r="264" spans="6:6">
      <c r="F264" s="247"/>
    </row>
    <row r="265" spans="6:6">
      <c r="F265" s="247"/>
    </row>
    <row r="266" spans="6:6">
      <c r="F266" s="247"/>
    </row>
    <row r="267" spans="6:6">
      <c r="F267" s="247"/>
    </row>
    <row r="268" spans="6:6">
      <c r="F268" s="247"/>
    </row>
    <row r="269" spans="6:6">
      <c r="F269" s="247"/>
    </row>
    <row r="270" spans="6:6">
      <c r="F270" s="247"/>
    </row>
    <row r="271" spans="6:6">
      <c r="F271" s="247"/>
    </row>
    <row r="272" spans="6:6">
      <c r="F272" s="247"/>
    </row>
    <row r="273" spans="6:6">
      <c r="F273" s="247"/>
    </row>
    <row r="274" spans="6:6">
      <c r="F274" s="247"/>
    </row>
    <row r="275" spans="6:6">
      <c r="F275" s="247"/>
    </row>
    <row r="276" spans="6:6">
      <c r="F276" s="247"/>
    </row>
    <row r="277" spans="6:6">
      <c r="F277" s="247"/>
    </row>
    <row r="278" spans="6:6">
      <c r="F278" s="247"/>
    </row>
    <row r="279" spans="6:6">
      <c r="F279" s="247"/>
    </row>
    <row r="280" spans="6:6">
      <c r="F280" s="247"/>
    </row>
    <row r="281" spans="6:6">
      <c r="F281" s="247"/>
    </row>
    <row r="282" spans="6:6">
      <c r="F282" s="247"/>
    </row>
    <row r="283" spans="6:6">
      <c r="F283" s="247"/>
    </row>
    <row r="284" spans="6:6">
      <c r="F284" s="247"/>
    </row>
    <row r="285" spans="6:6">
      <c r="F285" s="247"/>
    </row>
    <row r="286" spans="6:6">
      <c r="F286" s="247"/>
    </row>
    <row r="287" spans="6:6">
      <c r="F287" s="247"/>
    </row>
    <row r="288" spans="6:6">
      <c r="F288" s="247"/>
    </row>
    <row r="289" spans="6:6">
      <c r="F289" s="247"/>
    </row>
    <row r="290" spans="6:6">
      <c r="F290" s="247"/>
    </row>
    <row r="291" spans="6:6">
      <c r="F291" s="247"/>
    </row>
    <row r="292" spans="6:6">
      <c r="F292" s="247"/>
    </row>
    <row r="293" spans="6:6">
      <c r="F293" s="247"/>
    </row>
    <row r="294" spans="6:6">
      <c r="F294" s="247"/>
    </row>
    <row r="295" spans="6:6">
      <c r="F295" s="247"/>
    </row>
    <row r="296" spans="6:6">
      <c r="F296" s="247"/>
    </row>
    <row r="297" spans="6:6">
      <c r="F297" s="247"/>
    </row>
    <row r="298" spans="6:6">
      <c r="F298" s="247"/>
    </row>
    <row r="299" spans="6:6">
      <c r="F299" s="247"/>
    </row>
    <row r="300" spans="6:6">
      <c r="F300" s="247"/>
    </row>
    <row r="301" spans="6:6">
      <c r="F301" s="247"/>
    </row>
    <row r="302" spans="6:6">
      <c r="F302" s="247"/>
    </row>
    <row r="303" spans="6:6">
      <c r="F303" s="247"/>
    </row>
    <row r="304" spans="6:6">
      <c r="F304" s="247"/>
    </row>
    <row r="305" spans="6:6">
      <c r="F305" s="247"/>
    </row>
    <row r="306" spans="6:6">
      <c r="F306" s="247"/>
    </row>
    <row r="307" spans="6:6">
      <c r="F307" s="247"/>
    </row>
    <row r="308" spans="6:6">
      <c r="F308" s="247"/>
    </row>
    <row r="309" spans="6:6">
      <c r="F309" s="247"/>
    </row>
    <row r="310" spans="6:6">
      <c r="F310" s="247"/>
    </row>
    <row r="311" spans="6:6">
      <c r="F311" s="247"/>
    </row>
    <row r="312" spans="6:6">
      <c r="F312" s="247"/>
    </row>
    <row r="313" spans="6:6">
      <c r="F313" s="247"/>
    </row>
    <row r="314" spans="6:6">
      <c r="F314" s="247"/>
    </row>
    <row r="315" spans="6:6">
      <c r="F315" s="247"/>
    </row>
    <row r="316" spans="6:6">
      <c r="F316" s="247"/>
    </row>
    <row r="317" spans="6:6">
      <c r="F317" s="247"/>
    </row>
    <row r="318" spans="6:6">
      <c r="F318" s="247"/>
    </row>
    <row r="319" spans="6:6">
      <c r="F319" s="247"/>
    </row>
    <row r="320" spans="6:6">
      <c r="F320" s="247"/>
    </row>
    <row r="321" spans="6:6">
      <c r="F321" s="247"/>
    </row>
    <row r="322" spans="6:6">
      <c r="F322" s="247"/>
    </row>
    <row r="323" spans="6:6">
      <c r="F323" s="247"/>
    </row>
    <row r="324" spans="6:6">
      <c r="F324" s="247"/>
    </row>
    <row r="325" spans="6:6">
      <c r="F325" s="247"/>
    </row>
    <row r="326" spans="6:6">
      <c r="F326" s="247"/>
    </row>
    <row r="327" spans="6:6">
      <c r="F327" s="247"/>
    </row>
    <row r="328" spans="6:6">
      <c r="F328" s="247"/>
    </row>
    <row r="329" spans="6:6">
      <c r="F329" s="247"/>
    </row>
    <row r="330" spans="6:6">
      <c r="F330" s="247"/>
    </row>
    <row r="331" spans="6:6">
      <c r="F331" s="247"/>
    </row>
    <row r="332" spans="6:6">
      <c r="F332" s="247"/>
    </row>
    <row r="333" spans="6:6">
      <c r="F333" s="247"/>
    </row>
    <row r="334" spans="6:6">
      <c r="F334" s="247"/>
    </row>
    <row r="335" spans="6:6">
      <c r="F335" s="247"/>
    </row>
    <row r="336" spans="6:6">
      <c r="F336" s="247"/>
    </row>
    <row r="337" spans="6:6">
      <c r="F337" s="247"/>
    </row>
    <row r="338" spans="6:6">
      <c r="F338" s="247"/>
    </row>
    <row r="339" spans="6:6">
      <c r="F339" s="247"/>
    </row>
    <row r="340" spans="6:6">
      <c r="F340" s="247"/>
    </row>
    <row r="341" spans="6:6">
      <c r="F341" s="247"/>
    </row>
    <row r="342" spans="6:6">
      <c r="F342" s="247"/>
    </row>
    <row r="343" spans="6:6">
      <c r="F343" s="247"/>
    </row>
    <row r="344" spans="6:6">
      <c r="F344" s="247"/>
    </row>
  </sheetData>
  <mergeCells count="4">
    <mergeCell ref="A3:A4"/>
    <mergeCell ref="B3:B4"/>
    <mergeCell ref="D3:D4"/>
    <mergeCell ref="F3:F4"/>
  </mergeCells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4:P110"/>
  <sheetViews>
    <sheetView zoomScaleSheetLayoutView="100" workbookViewId="0">
      <selection activeCell="D16" sqref="D16"/>
    </sheetView>
  </sheetViews>
  <sheetFormatPr defaultRowHeight="12.75"/>
  <cols>
    <col min="1" max="1" width="1.42578125" customWidth="1"/>
    <col min="2" max="2" width="3.85546875" customWidth="1"/>
    <col min="3" max="3" width="31.28515625" customWidth="1"/>
    <col min="4" max="4" width="18.7109375" customWidth="1"/>
    <col min="5" max="5" width="13.42578125" hidden="1" customWidth="1"/>
    <col min="6" max="6" width="30.42578125" customWidth="1"/>
    <col min="7" max="7" width="16.28515625" customWidth="1"/>
    <col min="8" max="8" width="12.140625" hidden="1" customWidth="1"/>
    <col min="9" max="9" width="15.28515625" hidden="1" customWidth="1"/>
    <col min="10" max="10" width="14.85546875" hidden="1" customWidth="1"/>
    <col min="11" max="11" width="11.28515625" hidden="1" customWidth="1"/>
    <col min="12" max="15" width="13.28515625" customWidth="1"/>
    <col min="16" max="16" width="12.85546875" customWidth="1"/>
  </cols>
  <sheetData>
    <row r="4" spans="2:8" ht="13.5" thickBot="1">
      <c r="B4" s="58" t="s">
        <v>100</v>
      </c>
    </row>
    <row r="5" spans="2:8" ht="18.75" customHeight="1" thickBot="1">
      <c r="B5" s="59"/>
      <c r="C5" s="63" t="s">
        <v>2</v>
      </c>
      <c r="D5" s="80" t="s">
        <v>122</v>
      </c>
      <c r="E5" s="59"/>
      <c r="F5" s="63" t="s">
        <v>11</v>
      </c>
      <c r="G5" s="80" t="s">
        <v>122</v>
      </c>
    </row>
    <row r="6" spans="2:8" ht="18.75" customHeight="1">
      <c r="B6" s="78">
        <v>1</v>
      </c>
      <c r="C6" s="82" t="s">
        <v>3</v>
      </c>
      <c r="D6" s="239">
        <v>2000000</v>
      </c>
      <c r="E6" s="78">
        <v>1</v>
      </c>
      <c r="F6" s="86" t="s">
        <v>12</v>
      </c>
      <c r="G6" s="241">
        <v>0</v>
      </c>
    </row>
    <row r="7" spans="2:8" ht="15">
      <c r="B7" s="79">
        <v>2</v>
      </c>
      <c r="C7" s="82" t="s">
        <v>4</v>
      </c>
      <c r="D7" s="239">
        <f>'Modal Kerja'!F16</f>
        <v>8328000000</v>
      </c>
      <c r="E7" s="79">
        <v>2</v>
      </c>
      <c r="F7" s="89" t="s">
        <v>13</v>
      </c>
      <c r="G7" s="242"/>
    </row>
    <row r="8" spans="2:8" ht="15">
      <c r="B8" s="79">
        <v>3</v>
      </c>
      <c r="C8" s="82" t="s">
        <v>197</v>
      </c>
      <c r="D8" s="239">
        <f>'Modal Kerja'!F7</f>
        <v>1567500</v>
      </c>
      <c r="E8" s="87">
        <v>3</v>
      </c>
      <c r="F8" s="82" t="s">
        <v>14</v>
      </c>
      <c r="G8" s="240"/>
      <c r="H8" s="10" t="e">
        <f>D7/' RL'!AI4*30</f>
        <v>#DIV/0!</v>
      </c>
    </row>
    <row r="9" spans="2:8" ht="15">
      <c r="B9" s="79">
        <v>4</v>
      </c>
      <c r="C9" s="82" t="s">
        <v>201</v>
      </c>
      <c r="D9" s="239">
        <f>'Modal Kerja'!F8</f>
        <v>570000</v>
      </c>
      <c r="E9" s="87">
        <v>4</v>
      </c>
      <c r="F9" s="82" t="s">
        <v>15</v>
      </c>
      <c r="G9" s="240"/>
    </row>
    <row r="10" spans="2:8" ht="15">
      <c r="B10" s="79"/>
      <c r="C10" s="82" t="s">
        <v>195</v>
      </c>
      <c r="D10" s="239">
        <f>'Modal Kerja'!F9</f>
        <v>1605000</v>
      </c>
      <c r="E10" s="87"/>
      <c r="F10" s="82"/>
      <c r="G10" s="240"/>
    </row>
    <row r="11" spans="2:8" ht="15">
      <c r="B11" s="79"/>
      <c r="C11" s="82" t="s">
        <v>308</v>
      </c>
      <c r="D11" s="239">
        <f>'Modal Kerja'!F21</f>
        <v>7500000</v>
      </c>
      <c r="E11" s="87"/>
      <c r="F11" s="177"/>
      <c r="G11" s="179"/>
    </row>
    <row r="12" spans="2:8" ht="15">
      <c r="B12" s="79"/>
      <c r="C12" s="82"/>
      <c r="D12" s="239"/>
      <c r="E12" s="87"/>
      <c r="F12" s="177" t="s">
        <v>16</v>
      </c>
      <c r="G12" s="179">
        <f>SUM(G7:G10)</f>
        <v>0</v>
      </c>
    </row>
    <row r="13" spans="2:8" ht="15">
      <c r="B13" s="176"/>
      <c r="C13" s="177" t="s">
        <v>5</v>
      </c>
      <c r="D13" s="178">
        <f>SUM(D6:D11)</f>
        <v>8341242500</v>
      </c>
      <c r="E13" s="87">
        <v>6</v>
      </c>
      <c r="F13" s="82" t="s">
        <v>14</v>
      </c>
      <c r="G13" s="240">
        <f>D13</f>
        <v>8341242500</v>
      </c>
      <c r="H13" t="s">
        <v>131</v>
      </c>
    </row>
    <row r="14" spans="2:8" ht="15">
      <c r="B14" s="79">
        <v>6</v>
      </c>
      <c r="C14" s="82" t="s">
        <v>257</v>
      </c>
      <c r="D14" s="240">
        <f>'Modal Kerja'!F15</f>
        <v>49955000</v>
      </c>
      <c r="E14" s="87">
        <v>7</v>
      </c>
      <c r="F14" s="82" t="s">
        <v>87</v>
      </c>
      <c r="G14" s="240"/>
    </row>
    <row r="15" spans="2:8" ht="15">
      <c r="B15" s="79">
        <v>7</v>
      </c>
      <c r="C15" s="82" t="s">
        <v>258</v>
      </c>
      <c r="D15" s="240">
        <f>'Modal Kerja'!F20</f>
        <v>12000000</v>
      </c>
      <c r="E15" s="87"/>
      <c r="F15" s="177" t="s">
        <v>17</v>
      </c>
      <c r="G15" s="179">
        <f>SUM(G13:G14)</f>
        <v>8341242500</v>
      </c>
    </row>
    <row r="16" spans="2:8" ht="15">
      <c r="B16" s="79">
        <v>8</v>
      </c>
      <c r="C16" s="82" t="s">
        <v>259</v>
      </c>
      <c r="D16" s="240">
        <v>-1200000</v>
      </c>
      <c r="E16" s="87"/>
      <c r="F16" s="180" t="s">
        <v>18</v>
      </c>
      <c r="G16" s="179">
        <f>G15+G11</f>
        <v>8341242500</v>
      </c>
    </row>
    <row r="17" spans="2:11" ht="15">
      <c r="B17" s="79">
        <v>9</v>
      </c>
      <c r="C17" s="82" t="s">
        <v>6</v>
      </c>
      <c r="D17" s="239">
        <f>'Modal Kerja'!F19</f>
        <v>10000000</v>
      </c>
      <c r="E17" s="87">
        <v>10</v>
      </c>
      <c r="F17" s="82" t="s">
        <v>19</v>
      </c>
      <c r="G17" s="85">
        <f>G23-G16</f>
        <v>153455000</v>
      </c>
    </row>
    <row r="18" spans="2:11" ht="15">
      <c r="B18" s="79">
        <v>10</v>
      </c>
      <c r="C18" s="82" t="s">
        <v>169</v>
      </c>
      <c r="D18" s="239">
        <f>'Modal Kerja'!F17</f>
        <v>1500000</v>
      </c>
      <c r="E18" s="87">
        <v>11</v>
      </c>
      <c r="F18" s="82" t="s">
        <v>20</v>
      </c>
      <c r="G18" s="83">
        <v>0</v>
      </c>
    </row>
    <row r="19" spans="2:11" ht="15">
      <c r="B19" s="79"/>
      <c r="C19" s="82" t="s">
        <v>188</v>
      </c>
      <c r="D19" s="239">
        <f>'Modal Kerja'!F11</f>
        <v>81200000</v>
      </c>
      <c r="E19" s="87"/>
      <c r="F19" s="82" t="s">
        <v>21</v>
      </c>
      <c r="G19" s="84">
        <v>0</v>
      </c>
    </row>
    <row r="20" spans="2:11" ht="15">
      <c r="B20" s="79">
        <v>11</v>
      </c>
      <c r="C20" s="82" t="s">
        <v>294</v>
      </c>
      <c r="D20" s="239"/>
      <c r="E20" s="87">
        <v>12</v>
      </c>
      <c r="F20" s="88" t="s">
        <v>22</v>
      </c>
      <c r="G20" s="84">
        <v>0</v>
      </c>
    </row>
    <row r="21" spans="2:11" ht="15">
      <c r="B21" s="60" t="s">
        <v>99</v>
      </c>
      <c r="D21" s="39"/>
      <c r="E21" s="87">
        <v>13</v>
      </c>
      <c r="F21" s="88"/>
      <c r="G21" s="84"/>
    </row>
    <row r="22" spans="2:11" ht="15.75" thickBot="1">
      <c r="B22" s="183">
        <v>14</v>
      </c>
      <c r="C22" s="177" t="s">
        <v>9</v>
      </c>
      <c r="D22" s="178">
        <f>SUM(D14:D20)</f>
        <v>153455000</v>
      </c>
      <c r="E22" s="60"/>
      <c r="F22" s="181" t="s">
        <v>23</v>
      </c>
      <c r="G22" s="182">
        <f>(G17+G18+G20-G21)</f>
        <v>153455000</v>
      </c>
    </row>
    <row r="23" spans="2:11" ht="15.75" thickBot="1">
      <c r="B23" s="61" t="s">
        <v>99</v>
      </c>
      <c r="C23" s="64" t="s">
        <v>10</v>
      </c>
      <c r="D23" s="81">
        <f>D13+D22</f>
        <v>8494697500</v>
      </c>
      <c r="E23" s="62"/>
      <c r="F23" s="64" t="s">
        <v>24</v>
      </c>
      <c r="G23" s="81">
        <f>D23</f>
        <v>8494697500</v>
      </c>
    </row>
    <row r="25" spans="2:11" hidden="1"/>
    <row r="26" spans="2:11" hidden="1">
      <c r="F26">
        <f>IF(F32&gt;F33,F32,F33)</f>
        <v>3</v>
      </c>
    </row>
    <row r="27" spans="2:11" ht="13.5" hidden="1" customHeight="1">
      <c r="F27" t="s">
        <v>109</v>
      </c>
      <c r="K27" s="10"/>
    </row>
    <row r="28" spans="2:11" ht="12.75" hidden="1" customHeight="1">
      <c r="F28" s="41">
        <f>'Keb KMK'!K28</f>
        <v>-8167986450</v>
      </c>
    </row>
    <row r="29" spans="2:11" ht="13.5" hidden="1" customHeight="1">
      <c r="F29" t="s">
        <v>113</v>
      </c>
    </row>
    <row r="30" spans="2:11" hidden="1"/>
    <row r="31" spans="2:11" hidden="1"/>
    <row r="32" spans="2:11" hidden="1">
      <c r="F32">
        <v>3</v>
      </c>
    </row>
    <row r="33" spans="6:10" hidden="1">
      <c r="F33">
        <v>2</v>
      </c>
    </row>
    <row r="34" spans="6:10" hidden="1"/>
    <row r="35" spans="6:10" hidden="1">
      <c r="F35">
        <f>(45*25)</f>
        <v>1125</v>
      </c>
    </row>
    <row r="36" spans="6:10" hidden="1">
      <c r="F36" s="10">
        <f>' RL'!AI5/F35</f>
        <v>280000</v>
      </c>
    </row>
    <row r="37" spans="6:10" hidden="1"/>
    <row r="38" spans="6:10" hidden="1"/>
    <row r="39" spans="6:10" hidden="1"/>
    <row r="40" spans="6:10" hidden="1"/>
    <row r="41" spans="6:10" hidden="1">
      <c r="F41" s="6">
        <f>+IF(' RL'!AJ48&lt;'Keb KMK'!K28,' RL'!AJ48,'Keb KMK'!K28)</f>
        <v>-8167986450</v>
      </c>
    </row>
    <row r="42" spans="6:10" hidden="1"/>
    <row r="43" spans="6:10" hidden="1"/>
    <row r="44" spans="6:10" hidden="1"/>
    <row r="45" spans="6:10" hidden="1">
      <c r="G45">
        <v>500</v>
      </c>
    </row>
    <row r="46" spans="6:10" hidden="1">
      <c r="G46">
        <v>100</v>
      </c>
    </row>
    <row r="47" spans="6:10" hidden="1"/>
    <row r="48" spans="6:10" hidden="1">
      <c r="G48">
        <f>45*25</f>
        <v>1125</v>
      </c>
      <c r="J48" s="6">
        <f>G48/12*150000</f>
        <v>14062500</v>
      </c>
    </row>
    <row r="49" spans="7:11" hidden="1">
      <c r="J49" s="10">
        <f>G50</f>
        <v>7031250</v>
      </c>
    </row>
    <row r="50" spans="7:11" hidden="1">
      <c r="G50" s="6">
        <f>G48*5250+1000*G48</f>
        <v>7031250</v>
      </c>
      <c r="J50" s="10">
        <f>SUM(J48:J49)</f>
        <v>21093750</v>
      </c>
      <c r="K50" t="s">
        <v>129</v>
      </c>
    </row>
    <row r="51" spans="7:11" hidden="1"/>
    <row r="52" spans="7:11" hidden="1">
      <c r="G52" s="6">
        <f>G50/G48</f>
        <v>6250</v>
      </c>
    </row>
    <row r="53" spans="7:11" hidden="1"/>
    <row r="54" spans="7:11" hidden="1">
      <c r="G54" t="s">
        <v>133</v>
      </c>
    </row>
    <row r="55" spans="7:11" hidden="1">
      <c r="H55" t="s">
        <v>134</v>
      </c>
    </row>
    <row r="56" spans="7:11" hidden="1">
      <c r="G56">
        <v>0</v>
      </c>
      <c r="H56" s="10">
        <f>F41</f>
        <v>-8167986450</v>
      </c>
    </row>
    <row r="57" spans="7:11" hidden="1">
      <c r="G57">
        <v>1</v>
      </c>
      <c r="H57" s="10">
        <f t="shared" ref="H57:H67" si="0">H56-I57</f>
        <v>-7487320912.5</v>
      </c>
      <c r="I57" s="10">
        <f>H56/12</f>
        <v>-680665537.5</v>
      </c>
      <c r="J57" s="10">
        <f t="shared" ref="J57:J67" si="1">24/100/12*H56</f>
        <v>-163359729</v>
      </c>
    </row>
    <row r="58" spans="7:11" hidden="1">
      <c r="G58">
        <v>2</v>
      </c>
      <c r="H58" s="10">
        <f t="shared" si="0"/>
        <v>-6806655375</v>
      </c>
      <c r="I58" s="10">
        <f t="shared" ref="I58:I67" si="2">I57</f>
        <v>-680665537.5</v>
      </c>
      <c r="J58" s="10">
        <f t="shared" si="1"/>
        <v>-149746418.25</v>
      </c>
    </row>
    <row r="59" spans="7:11" hidden="1">
      <c r="G59">
        <v>3</v>
      </c>
      <c r="H59" s="10">
        <f t="shared" si="0"/>
        <v>-6125989837.5</v>
      </c>
      <c r="I59" s="10">
        <f t="shared" si="2"/>
        <v>-680665537.5</v>
      </c>
      <c r="J59" s="10">
        <f t="shared" si="1"/>
        <v>-136133107.5</v>
      </c>
    </row>
    <row r="60" spans="7:11" hidden="1">
      <c r="G60">
        <v>4</v>
      </c>
      <c r="H60" s="10">
        <f t="shared" si="0"/>
        <v>-5445324300</v>
      </c>
      <c r="I60" s="10">
        <f t="shared" si="2"/>
        <v>-680665537.5</v>
      </c>
      <c r="J60" s="10">
        <f t="shared" si="1"/>
        <v>-122519796.75</v>
      </c>
    </row>
    <row r="61" spans="7:11" hidden="1">
      <c r="G61">
        <v>5</v>
      </c>
      <c r="H61" s="10">
        <f t="shared" si="0"/>
        <v>-4764658762.5</v>
      </c>
      <c r="I61" s="10">
        <f t="shared" si="2"/>
        <v>-680665537.5</v>
      </c>
      <c r="J61" s="10">
        <f t="shared" si="1"/>
        <v>-108906486</v>
      </c>
    </row>
    <row r="62" spans="7:11" hidden="1">
      <c r="G62">
        <v>6</v>
      </c>
      <c r="H62" s="10">
        <f t="shared" si="0"/>
        <v>-4083993225</v>
      </c>
      <c r="I62" s="10">
        <f t="shared" si="2"/>
        <v>-680665537.5</v>
      </c>
      <c r="J62" s="10">
        <f t="shared" si="1"/>
        <v>-95293175.25</v>
      </c>
    </row>
    <row r="63" spans="7:11" hidden="1">
      <c r="G63">
        <v>7</v>
      </c>
      <c r="H63" s="10">
        <f t="shared" si="0"/>
        <v>-3403327687.5</v>
      </c>
      <c r="I63" s="10">
        <f t="shared" si="2"/>
        <v>-680665537.5</v>
      </c>
      <c r="J63" s="10">
        <f t="shared" si="1"/>
        <v>-81679864.5</v>
      </c>
    </row>
    <row r="64" spans="7:11" hidden="1">
      <c r="G64">
        <v>8</v>
      </c>
      <c r="H64" s="10">
        <f t="shared" si="0"/>
        <v>-2722662150</v>
      </c>
      <c r="I64" s="10">
        <f t="shared" si="2"/>
        <v>-680665537.5</v>
      </c>
      <c r="J64" s="10">
        <f t="shared" si="1"/>
        <v>-68066553.75</v>
      </c>
    </row>
    <row r="65" spans="7:10" hidden="1">
      <c r="G65">
        <v>9</v>
      </c>
      <c r="H65" s="10">
        <f t="shared" si="0"/>
        <v>-2041996612.5</v>
      </c>
      <c r="I65" s="10">
        <f t="shared" si="2"/>
        <v>-680665537.5</v>
      </c>
      <c r="J65" s="10">
        <f t="shared" si="1"/>
        <v>-54453243</v>
      </c>
    </row>
    <row r="66" spans="7:10" hidden="1">
      <c r="G66">
        <v>11</v>
      </c>
      <c r="H66" s="10">
        <f t="shared" si="0"/>
        <v>-1361331075</v>
      </c>
      <c r="I66" s="10">
        <f t="shared" si="2"/>
        <v>-680665537.5</v>
      </c>
      <c r="J66" s="10">
        <f t="shared" si="1"/>
        <v>-40839932.25</v>
      </c>
    </row>
    <row r="67" spans="7:10" hidden="1">
      <c r="G67">
        <v>12</v>
      </c>
      <c r="H67" s="10">
        <f t="shared" si="0"/>
        <v>-680665537.5</v>
      </c>
      <c r="I67" s="10">
        <f t="shared" si="2"/>
        <v>-680665537.5</v>
      </c>
      <c r="J67" s="10">
        <f t="shared" si="1"/>
        <v>-27226621.5</v>
      </c>
    </row>
    <row r="68" spans="7:10" hidden="1"/>
    <row r="69" spans="7:10" hidden="1"/>
    <row r="70" spans="7:10" hidden="1"/>
    <row r="71" spans="7:10" hidden="1">
      <c r="G71" s="10">
        <f>' RL'!AJ48</f>
        <v>0</v>
      </c>
    </row>
    <row r="72" spans="7:10" hidden="1"/>
    <row r="73" spans="7:10" hidden="1"/>
    <row r="74" spans="7:10" hidden="1"/>
    <row r="90" s="43" customFormat="1" ht="16.5" customHeight="1"/>
    <row r="91" s="43" customFormat="1"/>
    <row r="92" s="43" customFormat="1"/>
    <row r="93" s="43" customFormat="1"/>
    <row r="102" spans="4:16"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4:16"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4:16"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4:16"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4:16"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4:16"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4:16"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4:16"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4:16"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</sheetData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G2:AO54"/>
  <sheetViews>
    <sheetView topLeftCell="AF19" zoomScale="115" zoomScaleSheetLayoutView="100" workbookViewId="0">
      <selection activeCell="AJ24" sqref="AJ24"/>
    </sheetView>
  </sheetViews>
  <sheetFormatPr defaultRowHeight="12.75"/>
  <cols>
    <col min="33" max="33" width="6.42578125" customWidth="1"/>
    <col min="34" max="34" width="41.85546875" customWidth="1"/>
    <col min="35" max="35" width="23.7109375" customWidth="1"/>
    <col min="36" max="36" width="22.85546875" customWidth="1"/>
    <col min="39" max="39" width="34.140625" customWidth="1"/>
    <col min="40" max="40" width="18.7109375" customWidth="1"/>
    <col min="41" max="41" width="21.85546875" customWidth="1"/>
  </cols>
  <sheetData>
    <row r="2" spans="33:41" ht="15.95" customHeight="1" thickBot="1">
      <c r="AG2" s="58" t="s">
        <v>256</v>
      </c>
    </row>
    <row r="3" spans="33:41" ht="15.95" customHeight="1" thickBot="1">
      <c r="AG3" s="100" t="s">
        <v>0</v>
      </c>
      <c r="AH3" s="101" t="s">
        <v>1</v>
      </c>
      <c r="AI3" s="103" t="s">
        <v>76</v>
      </c>
      <c r="AJ3" s="99" t="s">
        <v>96</v>
      </c>
      <c r="AL3" s="58" t="s">
        <v>140</v>
      </c>
    </row>
    <row r="4" spans="33:41" ht="15.95" customHeight="1" thickBot="1">
      <c r="AG4" s="67">
        <v>1</v>
      </c>
      <c r="AH4" s="65" t="s">
        <v>25</v>
      </c>
      <c r="AI4" s="173"/>
      <c r="AJ4" s="174">
        <f>AJ28</f>
        <v>1050000000</v>
      </c>
      <c r="AL4" s="100" t="s">
        <v>0</v>
      </c>
      <c r="AM4" s="100" t="s">
        <v>1</v>
      </c>
      <c r="AN4" s="103">
        <v>38352</v>
      </c>
      <c r="AO4" s="104" t="s">
        <v>96</v>
      </c>
    </row>
    <row r="5" spans="33:41" ht="15.95" customHeight="1">
      <c r="AG5" s="68">
        <v>2</v>
      </c>
      <c r="AH5" s="66" t="s">
        <v>26</v>
      </c>
      <c r="AI5" s="173">
        <f>30%*AJ4</f>
        <v>315000000</v>
      </c>
      <c r="AJ5" s="174"/>
      <c r="AL5" s="144" t="s">
        <v>73</v>
      </c>
      <c r="AM5" s="144" t="s">
        <v>74</v>
      </c>
      <c r="AN5" s="39"/>
      <c r="AO5" s="11"/>
    </row>
    <row r="6" spans="33:41" ht="15.95" customHeight="1">
      <c r="AG6" s="184">
        <v>3</v>
      </c>
      <c r="AH6" s="185" t="s">
        <v>27</v>
      </c>
      <c r="AI6" s="186">
        <f>SUM(AI4:AI5)</f>
        <v>315000000</v>
      </c>
      <c r="AJ6" s="186">
        <f>AJ4-AI6</f>
        <v>735000000</v>
      </c>
      <c r="AL6" s="39">
        <v>1</v>
      </c>
      <c r="AM6" s="39" t="s">
        <v>141</v>
      </c>
      <c r="AN6" s="55"/>
      <c r="AO6" s="53">
        <f>AN6</f>
        <v>0</v>
      </c>
    </row>
    <row r="7" spans="33:41" ht="15.95" customHeight="1">
      <c r="AG7" s="67">
        <v>4</v>
      </c>
      <c r="AH7" s="65" t="s">
        <v>28</v>
      </c>
      <c r="AI7" s="173">
        <v>11000</v>
      </c>
      <c r="AJ7" s="174">
        <f>AI7*150%</f>
        <v>16500</v>
      </c>
      <c r="AL7" s="39">
        <v>2</v>
      </c>
      <c r="AM7" s="54" t="s">
        <v>97</v>
      </c>
      <c r="AN7" s="55">
        <v>0</v>
      </c>
      <c r="AO7" s="53" t="e">
        <f>' RL'!#REF!</f>
        <v>#REF!</v>
      </c>
    </row>
    <row r="8" spans="33:41" ht="15.95" customHeight="1">
      <c r="AG8" s="67">
        <v>5</v>
      </c>
      <c r="AH8" s="65" t="s">
        <v>29</v>
      </c>
      <c r="AI8" s="173"/>
      <c r="AJ8" s="174">
        <v>1000000</v>
      </c>
      <c r="AL8" s="39"/>
      <c r="AM8" s="39"/>
      <c r="AN8" s="55"/>
      <c r="AO8" s="11"/>
    </row>
    <row r="9" spans="33:41" ht="15.95" customHeight="1">
      <c r="AG9" s="67">
        <v>6</v>
      </c>
      <c r="AH9" s="65" t="s">
        <v>313</v>
      </c>
      <c r="AI9" s="173"/>
      <c r="AJ9" s="174">
        <f>'Modal Kerja'!F11</f>
        <v>81200000</v>
      </c>
      <c r="AL9" s="144"/>
      <c r="AM9" s="144" t="s">
        <v>85</v>
      </c>
      <c r="AN9" s="145">
        <f>SUM(AN6:AN8)</f>
        <v>0</v>
      </c>
      <c r="AO9" s="146" t="e">
        <f>SUM(AO6:AO8)</f>
        <v>#REF!</v>
      </c>
    </row>
    <row r="10" spans="33:41" ht="15.95" customHeight="1" thickBot="1">
      <c r="AG10" s="184">
        <v>7</v>
      </c>
      <c r="AH10" s="185" t="s">
        <v>30</v>
      </c>
      <c r="AI10" s="186">
        <f>SUM(AI7:AI9)</f>
        <v>11000</v>
      </c>
      <c r="AJ10" s="186">
        <f>SUM(AJ7:AJ9)</f>
        <v>82216500</v>
      </c>
      <c r="AL10" s="40"/>
      <c r="AM10" s="40"/>
      <c r="AN10" s="56"/>
      <c r="AO10" s="12"/>
    </row>
    <row r="11" spans="33:41" ht="15.95" customHeight="1">
      <c r="AG11" s="67">
        <v>8</v>
      </c>
      <c r="AH11" s="65" t="s">
        <v>31</v>
      </c>
      <c r="AI11" s="173"/>
      <c r="AJ11" s="174"/>
      <c r="AL11" s="39" t="s">
        <v>75</v>
      </c>
      <c r="AM11" s="39" t="s">
        <v>76</v>
      </c>
      <c r="AN11" s="55"/>
      <c r="AO11" s="11"/>
    </row>
    <row r="12" spans="33:41" ht="15.95" customHeight="1">
      <c r="AG12" s="67">
        <v>9</v>
      </c>
      <c r="AH12" s="65" t="s">
        <v>32</v>
      </c>
      <c r="AI12" s="173"/>
      <c r="AJ12" s="174">
        <f>1%*AJ6</f>
        <v>7350000</v>
      </c>
      <c r="AL12" s="39">
        <v>1</v>
      </c>
      <c r="AM12" s="39" t="s">
        <v>77</v>
      </c>
      <c r="AN12" s="55"/>
      <c r="AO12" s="53">
        <f>AN12:AN22</f>
        <v>0</v>
      </c>
    </row>
    <row r="13" spans="33:41" ht="15.95" customHeight="1">
      <c r="AG13" s="67">
        <v>10</v>
      </c>
      <c r="AH13" s="65" t="s">
        <v>315</v>
      </c>
      <c r="AI13" s="173"/>
      <c r="AJ13" s="174">
        <f>'Keb KMK'!N30</f>
        <v>229054137.5</v>
      </c>
      <c r="AL13" s="39">
        <v>2</v>
      </c>
      <c r="AM13" s="39" t="s">
        <v>78</v>
      </c>
      <c r="AN13" s="55"/>
      <c r="AO13" s="53">
        <f>AN13:AN23</f>
        <v>0</v>
      </c>
    </row>
    <row r="14" spans="33:41" ht="15.95" customHeight="1">
      <c r="AG14" s="184">
        <v>11</v>
      </c>
      <c r="AH14" s="185" t="s">
        <v>312</v>
      </c>
      <c r="AI14" s="187"/>
      <c r="AJ14" s="188">
        <f>SUM(AJ11:AJ13)</f>
        <v>236404137.5</v>
      </c>
      <c r="AL14" s="39">
        <v>3</v>
      </c>
      <c r="AM14" s="54" t="s">
        <v>79</v>
      </c>
      <c r="AN14" s="55"/>
      <c r="AO14" s="53">
        <f>AN14:AN24</f>
        <v>0</v>
      </c>
    </row>
    <row r="15" spans="33:41" ht="15.95" customHeight="1">
      <c r="AG15" s="189"/>
      <c r="AH15" s="185"/>
      <c r="AI15" s="186">
        <f>SUM(AI11:AI13)</f>
        <v>0</v>
      </c>
      <c r="AJ15" s="186">
        <f>AJ6-AJ10-AJ14</f>
        <v>416379362.5</v>
      </c>
      <c r="AL15" s="39">
        <v>4</v>
      </c>
      <c r="AM15" s="54" t="s">
        <v>95</v>
      </c>
      <c r="AN15" s="55"/>
      <c r="AO15" s="53">
        <f t="shared" ref="AO15:AO21" si="0">AN15:AN24</f>
        <v>0</v>
      </c>
    </row>
    <row r="16" spans="33:41" ht="15.95" customHeight="1">
      <c r="AG16" s="67">
        <v>12</v>
      </c>
      <c r="AH16" s="65" t="s">
        <v>88</v>
      </c>
      <c r="AI16" s="173"/>
      <c r="AJ16" s="174">
        <f>AJ15*5%</f>
        <v>20818968.125</v>
      </c>
      <c r="AL16" s="39">
        <v>5</v>
      </c>
      <c r="AM16" s="54" t="s">
        <v>80</v>
      </c>
      <c r="AN16" s="55"/>
      <c r="AO16" s="53">
        <f t="shared" si="0"/>
        <v>0</v>
      </c>
    </row>
    <row r="17" spans="33:41" ht="15.95" customHeight="1" thickBot="1">
      <c r="AG17" s="190"/>
      <c r="AH17" s="191" t="s">
        <v>33</v>
      </c>
      <c r="AI17" s="192"/>
      <c r="AJ17" s="192">
        <f>AJ15-AJ16</f>
        <v>395560394.375</v>
      </c>
      <c r="AL17" s="39">
        <v>6</v>
      </c>
      <c r="AM17" s="54" t="s">
        <v>81</v>
      </c>
      <c r="AN17" s="55"/>
      <c r="AO17" s="53">
        <f t="shared" si="0"/>
        <v>0</v>
      </c>
    </row>
    <row r="18" spans="33:41" ht="15.95" customHeight="1">
      <c r="AL18" s="39">
        <v>7</v>
      </c>
      <c r="AM18" s="54" t="s">
        <v>82</v>
      </c>
      <c r="AN18" s="55"/>
      <c r="AO18" s="53">
        <f t="shared" si="0"/>
        <v>0</v>
      </c>
    </row>
    <row r="19" spans="33:41">
      <c r="AL19" s="39">
        <v>8</v>
      </c>
      <c r="AM19" s="54" t="s">
        <v>83</v>
      </c>
      <c r="AN19" s="55"/>
      <c r="AO19" s="53">
        <f t="shared" si="0"/>
        <v>0</v>
      </c>
    </row>
    <row r="20" spans="33:41">
      <c r="AG20" t="s">
        <v>309</v>
      </c>
      <c r="AL20" s="39">
        <v>9</v>
      </c>
      <c r="AM20" s="54" t="s">
        <v>84</v>
      </c>
      <c r="AN20" s="55"/>
      <c r="AO20" s="53">
        <f t="shared" si="0"/>
        <v>0</v>
      </c>
    </row>
    <row r="21" spans="33:41">
      <c r="AL21" s="39">
        <v>10</v>
      </c>
      <c r="AM21" s="54" t="s">
        <v>86</v>
      </c>
      <c r="AN21" s="55">
        <v>0</v>
      </c>
      <c r="AO21" s="53">
        <f t="shared" si="0"/>
        <v>0</v>
      </c>
    </row>
    <row r="22" spans="33:41" ht="13.5" thickBot="1">
      <c r="AG22" s="291"/>
      <c r="AH22" s="120" t="s">
        <v>310</v>
      </c>
      <c r="AI22" s="120"/>
      <c r="AJ22" s="120"/>
      <c r="AL22" s="40"/>
      <c r="AM22" s="147" t="s">
        <v>85</v>
      </c>
      <c r="AN22" s="148">
        <f>SUM(AN12:AN21)</f>
        <v>0</v>
      </c>
      <c r="AO22" s="149">
        <f>AN22:AN30</f>
        <v>0</v>
      </c>
    </row>
    <row r="23" spans="33:41" ht="18" customHeight="1">
      <c r="AG23" s="292"/>
      <c r="AH23" s="301" t="s">
        <v>316</v>
      </c>
      <c r="AI23" s="293" t="s">
        <v>319</v>
      </c>
      <c r="AJ23" s="294"/>
      <c r="AL23" s="39"/>
      <c r="AM23" s="54"/>
      <c r="AN23" s="55"/>
      <c r="AO23" s="11"/>
    </row>
    <row r="24" spans="33:41">
      <c r="AG24" s="291"/>
      <c r="AH24" s="300" t="s">
        <v>318</v>
      </c>
      <c r="AI24" s="120"/>
      <c r="AJ24" s="304">
        <f>32400000*25</f>
        <v>810000000</v>
      </c>
      <c r="AL24" s="144"/>
      <c r="AM24" s="150" t="s">
        <v>98</v>
      </c>
      <c r="AN24" s="145">
        <f>AN9-AN22</f>
        <v>0</v>
      </c>
      <c r="AO24" s="146" t="e">
        <f>AO9-AO22</f>
        <v>#REF!</v>
      </c>
    </row>
    <row r="25" spans="33:41" ht="13.5" thickBot="1">
      <c r="AG25" s="120"/>
      <c r="AH25" s="120"/>
      <c r="AI25" s="295"/>
      <c r="AJ25" s="302"/>
      <c r="AL25" s="40"/>
      <c r="AM25" s="40"/>
      <c r="AN25" s="40"/>
      <c r="AO25" s="12"/>
    </row>
    <row r="26" spans="33:41">
      <c r="AG26" s="120"/>
      <c r="AH26" s="300" t="s">
        <v>317</v>
      </c>
      <c r="AI26" s="295" t="s">
        <v>320</v>
      </c>
      <c r="AJ26" s="302"/>
    </row>
    <row r="27" spans="33:41" ht="13.5" thickBot="1">
      <c r="AG27" s="120"/>
      <c r="AH27" s="120" t="s">
        <v>321</v>
      </c>
      <c r="AI27" s="295"/>
      <c r="AJ27" s="306">
        <f>9600000*25</f>
        <v>240000000</v>
      </c>
      <c r="AL27" t="s">
        <v>128</v>
      </c>
      <c r="AO27" s="10" t="e">
        <f>75%*AO24</f>
        <v>#REF!</v>
      </c>
    </row>
    <row r="28" spans="33:41">
      <c r="AG28" s="291"/>
      <c r="AH28" s="305" t="s">
        <v>311</v>
      </c>
      <c r="AI28" s="297"/>
      <c r="AJ28" s="303">
        <f>AJ24+AJ27</f>
        <v>1050000000</v>
      </c>
    </row>
    <row r="29" spans="33:41">
      <c r="AG29" s="120"/>
      <c r="AH29" s="120"/>
      <c r="AI29" s="295"/>
      <c r="AJ29" s="302"/>
      <c r="AL29" t="s">
        <v>121</v>
      </c>
      <c r="AO29" s="10" t="e">
        <f>AO27*12</f>
        <v>#REF!</v>
      </c>
    </row>
    <row r="30" spans="33:41">
      <c r="AG30" s="120"/>
      <c r="AH30" s="120"/>
      <c r="AI30" s="295"/>
      <c r="AJ30" s="302"/>
    </row>
    <row r="31" spans="33:41">
      <c r="AG31" s="120"/>
      <c r="AH31" s="120"/>
      <c r="AI31" s="295"/>
      <c r="AJ31" s="302"/>
    </row>
    <row r="32" spans="33:41">
      <c r="AG32" s="120"/>
      <c r="AH32" s="120"/>
      <c r="AI32" s="295"/>
      <c r="AJ32" s="296"/>
    </row>
    <row r="33" spans="33:36">
      <c r="AG33" s="120"/>
      <c r="AH33" s="233"/>
      <c r="AI33" s="295"/>
      <c r="AJ33" s="296"/>
    </row>
    <row r="34" spans="33:36">
      <c r="AG34" s="120"/>
      <c r="AH34" s="233"/>
      <c r="AI34" s="295"/>
      <c r="AJ34" s="296"/>
    </row>
    <row r="35" spans="33:36">
      <c r="AG35" s="120"/>
      <c r="AH35" s="233"/>
      <c r="AI35" s="295"/>
      <c r="AJ35" s="296"/>
    </row>
    <row r="36" spans="33:36">
      <c r="AG36" s="120"/>
      <c r="AH36" s="233"/>
      <c r="AI36" s="295"/>
      <c r="AJ36" s="296"/>
    </row>
    <row r="37" spans="33:36">
      <c r="AG37" s="120"/>
      <c r="AH37" s="233"/>
      <c r="AI37" s="295"/>
      <c r="AJ37" s="296"/>
    </row>
    <row r="38" spans="33:36">
      <c r="AG38" s="120"/>
      <c r="AH38" s="233"/>
      <c r="AI38" s="295"/>
      <c r="AJ38" s="296"/>
    </row>
    <row r="39" spans="33:36">
      <c r="AG39" s="120"/>
      <c r="AH39" s="233"/>
      <c r="AI39" s="295"/>
      <c r="AJ39" s="296"/>
    </row>
    <row r="40" spans="33:36">
      <c r="AG40" s="120"/>
      <c r="AH40" s="233"/>
      <c r="AI40" s="295"/>
      <c r="AJ40" s="296"/>
    </row>
    <row r="41" spans="33:36">
      <c r="AG41" s="120"/>
      <c r="AH41" s="298"/>
      <c r="AI41" s="297"/>
      <c r="AJ41" s="299"/>
    </row>
    <row r="42" spans="33:36">
      <c r="AG42" s="120"/>
      <c r="AH42" s="233"/>
      <c r="AI42" s="295"/>
      <c r="AJ42" s="120"/>
    </row>
    <row r="43" spans="33:36">
      <c r="AG43" s="291"/>
      <c r="AH43" s="298"/>
      <c r="AI43" s="297"/>
      <c r="AJ43" s="297"/>
    </row>
    <row r="44" spans="33:36">
      <c r="AG44" s="120"/>
      <c r="AH44" s="120"/>
      <c r="AI44" s="120"/>
      <c r="AJ44" s="120"/>
    </row>
    <row r="45" spans="33:36">
      <c r="AG45" s="120"/>
      <c r="AH45" s="120"/>
      <c r="AI45" s="120"/>
      <c r="AJ45" s="120"/>
    </row>
    <row r="46" spans="33:36">
      <c r="AG46" s="120"/>
      <c r="AH46" s="120"/>
      <c r="AI46" s="120"/>
      <c r="AJ46" s="296"/>
    </row>
    <row r="47" spans="33:36">
      <c r="AG47" s="120"/>
      <c r="AH47" s="120"/>
      <c r="AI47" s="120"/>
      <c r="AJ47" s="120"/>
    </row>
    <row r="48" spans="33:36">
      <c r="AG48" s="120"/>
      <c r="AH48" s="120"/>
      <c r="AI48" s="120"/>
      <c r="AJ48" s="296"/>
    </row>
    <row r="49" spans="33:36">
      <c r="AG49" s="120"/>
      <c r="AH49" s="120"/>
      <c r="AI49" s="120"/>
      <c r="AJ49" s="120"/>
    </row>
    <row r="50" spans="33:36">
      <c r="AG50" s="120"/>
      <c r="AH50" s="120"/>
      <c r="AI50" s="120"/>
      <c r="AJ50" s="120"/>
    </row>
    <row r="51" spans="33:36">
      <c r="AG51" s="120"/>
      <c r="AH51" s="120"/>
      <c r="AI51" s="120"/>
      <c r="AJ51" s="120"/>
    </row>
    <row r="52" spans="33:36">
      <c r="AG52" s="120"/>
      <c r="AH52" s="120"/>
      <c r="AI52" s="120"/>
      <c r="AJ52" s="120"/>
    </row>
    <row r="53" spans="33:36">
      <c r="AG53" s="120"/>
      <c r="AH53" s="120"/>
      <c r="AI53" s="120"/>
      <c r="AJ53" s="120"/>
    </row>
    <row r="54" spans="33:36">
      <c r="AG54" s="120"/>
      <c r="AH54" s="120"/>
      <c r="AI54" s="120"/>
      <c r="AJ54" s="120"/>
    </row>
  </sheetData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topLeftCell="A13" zoomScaleSheetLayoutView="75" workbookViewId="0">
      <selection activeCell="K35" sqref="K35"/>
    </sheetView>
  </sheetViews>
  <sheetFormatPr defaultRowHeight="12.75"/>
  <cols>
    <col min="1" max="1" width="3.85546875" customWidth="1"/>
    <col min="2" max="2" width="6.7109375" customWidth="1"/>
    <col min="3" max="3" width="31.85546875" customWidth="1"/>
    <col min="4" max="4" width="5.7109375" customWidth="1"/>
    <col min="5" max="5" width="15.7109375" customWidth="1"/>
    <col min="6" max="6" width="4.5703125" customWidth="1"/>
    <col min="7" max="7" width="15.42578125" customWidth="1"/>
    <col min="8" max="8" width="3.85546875" customWidth="1"/>
    <col min="9" max="9" width="4.5703125" customWidth="1"/>
    <col min="10" max="10" width="4.140625" customWidth="1"/>
    <col min="11" max="11" width="21.85546875" customWidth="1"/>
    <col min="13" max="13" width="10.28515625" bestFit="1" customWidth="1"/>
    <col min="14" max="14" width="20.42578125" customWidth="1"/>
  </cols>
  <sheetData>
    <row r="1" spans="1:15" ht="12.75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15" ht="20.25">
      <c r="B2" s="317" t="s">
        <v>65</v>
      </c>
      <c r="C2" s="317"/>
      <c r="D2" s="317"/>
      <c r="E2" s="317"/>
      <c r="F2" s="317"/>
      <c r="G2" s="317"/>
      <c r="H2" s="317"/>
      <c r="I2" s="317"/>
      <c r="J2" s="317"/>
    </row>
    <row r="3" spans="1:15" ht="21" thickBot="1">
      <c r="B3" s="9"/>
      <c r="C3" s="9"/>
      <c r="E3" s="42"/>
      <c r="F3" s="42"/>
      <c r="G3" s="42"/>
    </row>
    <row r="4" spans="1:15" ht="15.75">
      <c r="B4" s="318" t="s">
        <v>60</v>
      </c>
      <c r="C4" s="319"/>
      <c r="D4" s="105" t="s">
        <v>61</v>
      </c>
      <c r="E4" s="106"/>
      <c r="F4" s="107"/>
      <c r="G4" s="107"/>
      <c r="H4" s="108"/>
      <c r="I4" s="108"/>
      <c r="J4" s="105" t="s">
        <v>61</v>
      </c>
      <c r="K4" s="109">
        <v>11</v>
      </c>
    </row>
    <row r="5" spans="1:15" ht="19.5" customHeight="1">
      <c r="B5" s="312" t="s">
        <v>62</v>
      </c>
      <c r="C5" s="311"/>
      <c r="D5" s="110" t="s">
        <v>61</v>
      </c>
      <c r="E5" s="111">
        <f>' RL'!AI5+' RL'!AI7+' RL'!AI9</f>
        <v>315011000</v>
      </c>
      <c r="F5" s="112"/>
      <c r="G5" s="112"/>
      <c r="H5" s="110"/>
      <c r="I5" s="110"/>
      <c r="J5" s="110" t="s">
        <v>61</v>
      </c>
      <c r="K5" s="113">
        <f>' RL'!AI5+' RL'!AI7+' RL'!AI9</f>
        <v>315011000</v>
      </c>
    </row>
    <row r="6" spans="1:15" ht="18" customHeight="1">
      <c r="B6" s="312" t="s">
        <v>63</v>
      </c>
      <c r="C6" s="311"/>
      <c r="D6" s="110" t="s">
        <v>61</v>
      </c>
      <c r="E6" s="111">
        <f>+' RL'!AI4</f>
        <v>0</v>
      </c>
      <c r="F6" s="112" t="s">
        <v>91</v>
      </c>
      <c r="G6" s="193">
        <v>1.5</v>
      </c>
      <c r="H6" s="110"/>
      <c r="I6" s="110"/>
      <c r="J6" s="110" t="s">
        <v>61</v>
      </c>
      <c r="K6" s="113">
        <f>150%*' RL'!AI4</f>
        <v>0</v>
      </c>
    </row>
    <row r="7" spans="1:15" ht="17.25" customHeight="1">
      <c r="B7" s="312" t="s">
        <v>64</v>
      </c>
      <c r="C7" s="311"/>
      <c r="D7" s="110" t="s">
        <v>61</v>
      </c>
      <c r="E7" s="114">
        <f>'Neraca '!D13</f>
        <v>8341242500</v>
      </c>
      <c r="F7" s="115" t="s">
        <v>58</v>
      </c>
      <c r="G7" s="114">
        <f>'Neraca '!G6</f>
        <v>0</v>
      </c>
      <c r="H7" s="110"/>
      <c r="I7" s="110"/>
      <c r="J7" s="110" t="s">
        <v>61</v>
      </c>
      <c r="K7" s="113">
        <f>'Neraca '!D13-'Neraca '!G11</f>
        <v>8341242500</v>
      </c>
    </row>
    <row r="8" spans="1:15" ht="19.5" customHeight="1">
      <c r="B8" s="312" t="s">
        <v>69</v>
      </c>
      <c r="C8" s="311"/>
      <c r="D8" s="110" t="s">
        <v>61</v>
      </c>
      <c r="E8" s="114">
        <f>+'Neraca '!G11</f>
        <v>0</v>
      </c>
      <c r="F8" s="112" t="s">
        <v>91</v>
      </c>
      <c r="G8" s="193">
        <v>1.5</v>
      </c>
      <c r="H8" s="116"/>
      <c r="I8" s="116"/>
      <c r="J8" s="110" t="s">
        <v>61</v>
      </c>
      <c r="K8" s="117">
        <f>150%*'Neraca '!G6</f>
        <v>0</v>
      </c>
      <c r="M8" s="6"/>
      <c r="N8" s="309"/>
      <c r="O8" s="309"/>
    </row>
    <row r="9" spans="1:15" ht="15.75" customHeight="1">
      <c r="B9" s="313"/>
      <c r="C9" s="314"/>
      <c r="D9" s="120"/>
      <c r="E9" s="121"/>
      <c r="F9" s="121"/>
      <c r="G9" s="121"/>
      <c r="H9" s="120"/>
      <c r="I9" s="120"/>
      <c r="J9" s="120"/>
      <c r="K9" s="11"/>
    </row>
    <row r="10" spans="1:15" ht="12.75" customHeight="1">
      <c r="A10">
        <v>1</v>
      </c>
      <c r="B10" s="312" t="s">
        <v>59</v>
      </c>
      <c r="C10" s="311"/>
      <c r="D10" s="120"/>
      <c r="E10" s="121"/>
      <c r="F10" s="121"/>
      <c r="G10" s="121"/>
      <c r="H10" s="120"/>
      <c r="I10" s="120"/>
      <c r="J10" s="120"/>
      <c r="K10" s="11"/>
    </row>
    <row r="11" spans="1:15">
      <c r="B11" s="122"/>
      <c r="C11" s="120"/>
      <c r="D11" s="120"/>
      <c r="E11" s="121"/>
      <c r="F11" s="121"/>
      <c r="G11" s="121"/>
      <c r="H11" s="120"/>
      <c r="I11" s="120"/>
      <c r="J11" s="120"/>
      <c r="K11" s="11"/>
    </row>
    <row r="12" spans="1:15" ht="15.75">
      <c r="B12" s="312" t="s">
        <v>68</v>
      </c>
      <c r="C12" s="311"/>
      <c r="D12" s="110" t="s">
        <v>61</v>
      </c>
      <c r="E12" s="195">
        <v>11</v>
      </c>
      <c r="F12" s="196" t="s">
        <v>91</v>
      </c>
      <c r="G12" s="196">
        <f>K5*150/100</f>
        <v>472516500</v>
      </c>
      <c r="H12" s="123"/>
      <c r="I12" s="123"/>
      <c r="J12" s="124" t="s">
        <v>61</v>
      </c>
      <c r="K12" s="125">
        <f>K4/30*K5*150/100</f>
        <v>173256050</v>
      </c>
    </row>
    <row r="13" spans="1:15" ht="15.75">
      <c r="B13" s="118"/>
      <c r="C13" s="119"/>
      <c r="D13" s="110"/>
      <c r="E13" s="197" t="s">
        <v>92</v>
      </c>
      <c r="F13" s="198"/>
      <c r="G13" s="198"/>
      <c r="H13" s="120"/>
      <c r="I13" s="120"/>
      <c r="J13" s="120"/>
      <c r="K13" s="11"/>
    </row>
    <row r="14" spans="1:15" ht="15.75" customHeight="1">
      <c r="B14" s="310" t="s">
        <v>72</v>
      </c>
      <c r="C14" s="311"/>
      <c r="D14" s="110" t="s">
        <v>61</v>
      </c>
      <c r="E14" s="126">
        <f>E7</f>
        <v>8341242500</v>
      </c>
      <c r="F14" s="126"/>
      <c r="G14" s="126">
        <f>G7</f>
        <v>0</v>
      </c>
      <c r="H14" s="120"/>
      <c r="I14" s="120"/>
      <c r="J14" s="124" t="s">
        <v>61</v>
      </c>
      <c r="K14" s="127">
        <f>'Neraca '!D13-'Neraca '!G6</f>
        <v>8341242500</v>
      </c>
    </row>
    <row r="15" spans="1:15" ht="15.75">
      <c r="B15" s="122"/>
      <c r="C15" s="120"/>
      <c r="D15" s="110"/>
      <c r="E15" s="120"/>
      <c r="F15" s="120"/>
      <c r="G15" s="120"/>
      <c r="H15" s="120"/>
      <c r="I15" s="120"/>
      <c r="J15" s="120"/>
      <c r="K15" s="11"/>
    </row>
    <row r="16" spans="1:15" ht="15.75">
      <c r="B16" s="312" t="s">
        <v>70</v>
      </c>
      <c r="C16" s="311"/>
      <c r="D16" s="110" t="s">
        <v>61</v>
      </c>
      <c r="E16" s="123">
        <f>K12</f>
        <v>173256050</v>
      </c>
      <c r="F16" s="128" t="s">
        <v>58</v>
      </c>
      <c r="G16" s="123">
        <f>K14</f>
        <v>8341242500</v>
      </c>
      <c r="H16" s="123"/>
      <c r="I16" s="123"/>
      <c r="J16" s="124" t="s">
        <v>61</v>
      </c>
      <c r="K16" s="53">
        <f>K12-K14</f>
        <v>-8167986450</v>
      </c>
    </row>
    <row r="17" spans="1:14" ht="15.75" customHeight="1">
      <c r="B17" s="313"/>
      <c r="C17" s="314"/>
      <c r="D17" s="120"/>
      <c r="E17" s="120"/>
      <c r="F17" s="120"/>
      <c r="G17" s="120"/>
      <c r="H17" s="120"/>
      <c r="I17" s="120"/>
      <c r="J17" s="120"/>
      <c r="K17" s="11"/>
    </row>
    <row r="18" spans="1:14">
      <c r="B18" s="122"/>
      <c r="C18" s="120"/>
      <c r="D18" s="120"/>
      <c r="E18" s="120"/>
      <c r="F18" s="120"/>
      <c r="G18" s="120"/>
      <c r="H18" s="120"/>
      <c r="I18" s="120"/>
      <c r="J18" s="120"/>
      <c r="K18" s="11"/>
    </row>
    <row r="19" spans="1:14" ht="15.75">
      <c r="B19" s="312" t="s">
        <v>93</v>
      </c>
      <c r="C19" s="311"/>
      <c r="D19" s="110" t="s">
        <v>61</v>
      </c>
      <c r="E19" s="114">
        <f>E8</f>
        <v>0</v>
      </c>
      <c r="F19" s="114" t="str">
        <f>F8</f>
        <v>x</v>
      </c>
      <c r="G19" s="194">
        <v>1.5</v>
      </c>
      <c r="H19" s="114"/>
      <c r="I19" s="114"/>
      <c r="J19" s="124" t="s">
        <v>61</v>
      </c>
      <c r="K19" s="53">
        <f>E19*150/100</f>
        <v>0</v>
      </c>
    </row>
    <row r="20" spans="1:14" ht="15.75" customHeight="1">
      <c r="B20" s="313"/>
      <c r="C20" s="314"/>
      <c r="D20" s="120"/>
      <c r="E20" s="120"/>
      <c r="F20" s="120"/>
      <c r="G20" s="120"/>
      <c r="H20" s="120"/>
      <c r="I20" s="120"/>
      <c r="J20" s="120"/>
      <c r="K20" s="11"/>
    </row>
    <row r="21" spans="1:14" ht="18.75">
      <c r="B21" s="315" t="s">
        <v>94</v>
      </c>
      <c r="C21" s="316"/>
      <c r="D21" s="251" t="s">
        <v>61</v>
      </c>
      <c r="E21" s="252" t="s">
        <v>71</v>
      </c>
      <c r="F21" s="252"/>
      <c r="G21" s="252"/>
      <c r="H21" s="252"/>
      <c r="I21" s="252"/>
      <c r="J21" s="253" t="s">
        <v>61</v>
      </c>
      <c r="K21" s="256">
        <f>K16-K19</f>
        <v>-8167986450</v>
      </c>
    </row>
    <row r="22" spans="1:14">
      <c r="B22" s="118"/>
      <c r="C22" s="119"/>
      <c r="D22" s="120"/>
      <c r="E22" s="120"/>
      <c r="F22" s="120"/>
      <c r="G22" s="120"/>
      <c r="H22" s="120"/>
      <c r="I22" s="120"/>
      <c r="J22" s="120"/>
      <c r="K22" s="11"/>
    </row>
    <row r="23" spans="1:14">
      <c r="B23" s="118"/>
      <c r="C23" s="119"/>
      <c r="D23" s="120"/>
      <c r="E23" s="120"/>
      <c r="F23" s="120"/>
      <c r="G23" s="120"/>
      <c r="H23" s="120"/>
      <c r="I23" s="120"/>
      <c r="J23" s="120"/>
      <c r="K23" s="125"/>
    </row>
    <row r="24" spans="1:14" ht="15.75">
      <c r="A24">
        <v>2</v>
      </c>
      <c r="B24" s="122" t="s">
        <v>132</v>
      </c>
      <c r="C24" s="120"/>
      <c r="D24" s="129" t="s">
        <v>61</v>
      </c>
      <c r="E24" s="120"/>
      <c r="F24" s="120"/>
      <c r="G24" s="120"/>
      <c r="H24" s="120"/>
      <c r="I24" s="120"/>
      <c r="J24" s="120"/>
      <c r="K24" s="199">
        <v>0</v>
      </c>
    </row>
    <row r="25" spans="1:14">
      <c r="B25" s="122"/>
      <c r="C25" s="120"/>
      <c r="D25" s="120"/>
      <c r="E25" s="120"/>
      <c r="F25" s="120"/>
      <c r="G25" s="120"/>
      <c r="H25" s="120"/>
      <c r="I25" s="120"/>
      <c r="J25" s="120"/>
      <c r="K25" s="125"/>
    </row>
    <row r="26" spans="1:14">
      <c r="A26">
        <v>3</v>
      </c>
      <c r="B26" s="122" t="s">
        <v>117</v>
      </c>
      <c r="C26" s="120"/>
      <c r="D26" s="124" t="s">
        <v>61</v>
      </c>
      <c r="E26" s="120"/>
      <c r="F26" s="120"/>
      <c r="G26" s="120"/>
      <c r="H26" s="120"/>
      <c r="I26" s="120"/>
      <c r="J26" s="120"/>
      <c r="K26" s="199">
        <v>0</v>
      </c>
    </row>
    <row r="27" spans="1:14">
      <c r="B27" s="122"/>
      <c r="C27" s="120"/>
      <c r="D27" s="120"/>
      <c r="E27" s="120"/>
      <c r="F27" s="120"/>
      <c r="G27" s="120"/>
      <c r="H27" s="120"/>
      <c r="I27" s="120"/>
      <c r="J27" s="120"/>
      <c r="K27" s="125"/>
    </row>
    <row r="28" spans="1:14">
      <c r="B28" s="122"/>
      <c r="C28" s="120" t="s">
        <v>85</v>
      </c>
      <c r="D28" s="120"/>
      <c r="E28" s="120"/>
      <c r="F28" s="120"/>
      <c r="G28" s="120"/>
      <c r="H28" s="120"/>
      <c r="I28" s="120"/>
      <c r="J28" s="120"/>
      <c r="K28" s="125">
        <f>K26+K24+K21</f>
        <v>-8167986450</v>
      </c>
      <c r="N28" s="287">
        <v>8245948950</v>
      </c>
    </row>
    <row r="29" spans="1:14">
      <c r="B29" s="122"/>
      <c r="C29" s="120"/>
      <c r="D29" s="120"/>
      <c r="E29" s="120"/>
      <c r="F29" s="120"/>
      <c r="G29" s="120"/>
      <c r="H29" s="120"/>
      <c r="I29" s="120"/>
      <c r="J29" s="120"/>
      <c r="K29" s="11"/>
      <c r="N29" s="287">
        <v>36</v>
      </c>
    </row>
    <row r="30" spans="1:14">
      <c r="B30" s="122" t="s">
        <v>130</v>
      </c>
      <c r="C30" s="120"/>
      <c r="D30" s="120"/>
      <c r="E30" s="120"/>
      <c r="F30" s="120"/>
      <c r="G30" s="120"/>
      <c r="H30" s="120"/>
      <c r="I30" s="120"/>
      <c r="J30" s="120"/>
      <c r="K30" s="53">
        <f>N30</f>
        <v>229054137.5</v>
      </c>
      <c r="N30" s="287">
        <f>N28/N29</f>
        <v>229054137.5</v>
      </c>
    </row>
    <row r="31" spans="1:14">
      <c r="B31" s="122"/>
      <c r="C31" s="120"/>
      <c r="D31" s="120"/>
      <c r="E31" s="120"/>
      <c r="F31" s="120"/>
      <c r="G31" s="120"/>
      <c r="H31" s="120"/>
      <c r="I31" s="120"/>
      <c r="J31" s="120"/>
      <c r="K31" s="11"/>
      <c r="N31" s="287"/>
    </row>
    <row r="32" spans="1:14">
      <c r="B32" s="122"/>
      <c r="C32" s="120" t="s">
        <v>89</v>
      </c>
      <c r="D32" s="120"/>
      <c r="E32" s="120"/>
      <c r="F32" s="120"/>
      <c r="G32" s="120"/>
      <c r="H32" s="120"/>
      <c r="I32" s="120"/>
      <c r="J32" s="120"/>
      <c r="K32" s="130">
        <f>K28/K30</f>
        <v>-35.659632867360891</v>
      </c>
    </row>
    <row r="33" spans="2:11">
      <c r="B33" s="122"/>
      <c r="C33" s="120" t="s">
        <v>90</v>
      </c>
      <c r="D33" s="120"/>
      <c r="E33" s="120"/>
      <c r="F33" s="120"/>
      <c r="G33" s="120"/>
      <c r="H33" s="120"/>
      <c r="I33" s="120"/>
      <c r="J33" s="120"/>
      <c r="K33" s="200" t="s">
        <v>314</v>
      </c>
    </row>
    <row r="34" spans="2:11" ht="13.5" thickBot="1">
      <c r="B34" s="131"/>
      <c r="C34" s="132"/>
      <c r="D34" s="132"/>
      <c r="E34" s="132"/>
      <c r="F34" s="132"/>
      <c r="G34" s="132"/>
      <c r="H34" s="132"/>
      <c r="I34" s="132"/>
      <c r="J34" s="132"/>
      <c r="K34" s="12"/>
    </row>
  </sheetData>
  <mergeCells count="16">
    <mergeCell ref="B20:C20"/>
    <mergeCell ref="B21:C21"/>
    <mergeCell ref="B2:J2"/>
    <mergeCell ref="B16:C16"/>
    <mergeCell ref="B17:C17"/>
    <mergeCell ref="B19:C19"/>
    <mergeCell ref="B4:C4"/>
    <mergeCell ref="B5:C5"/>
    <mergeCell ref="B6:C6"/>
    <mergeCell ref="B7:C7"/>
    <mergeCell ref="N8:O8"/>
    <mergeCell ref="B14:C14"/>
    <mergeCell ref="B8:C8"/>
    <mergeCell ref="B9:C9"/>
    <mergeCell ref="B10:C10"/>
    <mergeCell ref="B12:C12"/>
  </mergeCells>
  <phoneticPr fontId="0" type="noConversion"/>
  <pageMargins left="0.75" right="0.75" top="1" bottom="1" header="0.5" footer="0.5"/>
  <pageSetup scale="8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E19"/>
  <sheetViews>
    <sheetView workbookViewId="0">
      <selection activeCell="B19" sqref="B19"/>
    </sheetView>
  </sheetViews>
  <sheetFormatPr defaultRowHeight="12.75"/>
  <cols>
    <col min="1" max="1" width="6.5703125" customWidth="1"/>
    <col min="2" max="2" width="18.140625" customWidth="1"/>
    <col min="3" max="3" width="14.85546875" customWidth="1"/>
    <col min="4" max="4" width="16.140625" customWidth="1"/>
    <col min="5" max="5" width="14.5703125" customWidth="1"/>
  </cols>
  <sheetData>
    <row r="2" spans="1:5" ht="16.5" thickBot="1">
      <c r="A2" s="143" t="s">
        <v>137</v>
      </c>
    </row>
    <row r="3" spans="1:5" ht="13.5" thickBot="1">
      <c r="A3" s="163" t="s">
        <v>136</v>
      </c>
      <c r="B3" s="92" t="s">
        <v>112</v>
      </c>
      <c r="C3" s="92" t="s">
        <v>110</v>
      </c>
      <c r="D3" s="162" t="s">
        <v>111</v>
      </c>
    </row>
    <row r="4" spans="1:5">
      <c r="A4" s="169">
        <v>0</v>
      </c>
      <c r="B4" s="170">
        <f>B19</f>
        <v>-8167986450</v>
      </c>
      <c r="C4" s="169"/>
      <c r="D4" s="171"/>
    </row>
    <row r="5" spans="1:5">
      <c r="A5" s="36">
        <v>1</v>
      </c>
      <c r="B5" s="167">
        <f>B4-C5</f>
        <v>-7487320912.5</v>
      </c>
      <c r="C5" s="98">
        <f>+'Neraca '!$F$28/12</f>
        <v>-680665537.5</v>
      </c>
      <c r="D5" s="168">
        <f t="shared" ref="D5:D16" si="0">$B$18*B4/12</f>
        <v>-102099830.625</v>
      </c>
      <c r="E5" s="10">
        <f>D5+C5</f>
        <v>-782765368.125</v>
      </c>
    </row>
    <row r="6" spans="1:5">
      <c r="A6" s="39">
        <v>2</v>
      </c>
      <c r="B6" s="77">
        <f t="shared" ref="B6:B16" si="1">B5-C6</f>
        <v>-6806655375</v>
      </c>
      <c r="C6" s="164">
        <f>+'Neraca '!$F$28/12</f>
        <v>-680665537.5</v>
      </c>
      <c r="D6" s="53">
        <f t="shared" si="0"/>
        <v>-93591511.40625</v>
      </c>
      <c r="E6" s="10">
        <f t="shared" ref="E6:E16" si="2">D6+C6</f>
        <v>-774257048.90625</v>
      </c>
    </row>
    <row r="7" spans="1:5">
      <c r="A7" s="36">
        <v>3</v>
      </c>
      <c r="B7" s="167">
        <f t="shared" si="1"/>
        <v>-6125989837.5</v>
      </c>
      <c r="C7" s="98">
        <f>+'Neraca '!$F$28/12</f>
        <v>-680665537.5</v>
      </c>
      <c r="D7" s="168">
        <f t="shared" si="0"/>
        <v>-85083192.1875</v>
      </c>
      <c r="E7" s="10">
        <f t="shared" si="2"/>
        <v>-765748729.6875</v>
      </c>
    </row>
    <row r="8" spans="1:5">
      <c r="A8" s="39">
        <v>4</v>
      </c>
      <c r="B8" s="77">
        <f t="shared" si="1"/>
        <v>-5445324300</v>
      </c>
      <c r="C8" s="164">
        <f>+'Neraca '!$F$28/12</f>
        <v>-680665537.5</v>
      </c>
      <c r="D8" s="53">
        <f t="shared" si="0"/>
        <v>-76574872.96875</v>
      </c>
      <c r="E8" s="10">
        <f t="shared" si="2"/>
        <v>-757240410.46875</v>
      </c>
    </row>
    <row r="9" spans="1:5">
      <c r="A9" s="36">
        <v>5</v>
      </c>
      <c r="B9" s="167">
        <f t="shared" si="1"/>
        <v>-4764658762.5</v>
      </c>
      <c r="C9" s="98">
        <f>+'Neraca '!$F$28/12</f>
        <v>-680665537.5</v>
      </c>
      <c r="D9" s="168">
        <f t="shared" si="0"/>
        <v>-68066553.75</v>
      </c>
      <c r="E9" s="10">
        <f t="shared" si="2"/>
        <v>-748732091.25</v>
      </c>
    </row>
    <row r="10" spans="1:5">
      <c r="A10" s="39">
        <v>6</v>
      </c>
      <c r="B10" s="77">
        <f t="shared" si="1"/>
        <v>-4083993225</v>
      </c>
      <c r="C10" s="164">
        <f>+'Neraca '!$F$28/12</f>
        <v>-680665537.5</v>
      </c>
      <c r="D10" s="53">
        <f t="shared" si="0"/>
        <v>-59558234.53125</v>
      </c>
      <c r="E10" s="10">
        <f t="shared" si="2"/>
        <v>-740223772.03125</v>
      </c>
    </row>
    <row r="11" spans="1:5">
      <c r="A11" s="36">
        <v>7</v>
      </c>
      <c r="B11" s="167">
        <f t="shared" si="1"/>
        <v>-3403327687.5</v>
      </c>
      <c r="C11" s="98">
        <f>+'Neraca '!$F$28/12</f>
        <v>-680665537.5</v>
      </c>
      <c r="D11" s="168">
        <f t="shared" si="0"/>
        <v>-51049915.3125</v>
      </c>
      <c r="E11" s="10">
        <f t="shared" si="2"/>
        <v>-731715452.8125</v>
      </c>
    </row>
    <row r="12" spans="1:5">
      <c r="A12" s="39">
        <v>8</v>
      </c>
      <c r="B12" s="77">
        <f t="shared" si="1"/>
        <v>-2722662150</v>
      </c>
      <c r="C12" s="164">
        <f>+'Neraca '!$F$28/12</f>
        <v>-680665537.5</v>
      </c>
      <c r="D12" s="53">
        <f t="shared" si="0"/>
        <v>-42541596.09375</v>
      </c>
      <c r="E12" s="10">
        <f t="shared" si="2"/>
        <v>-723207133.59375</v>
      </c>
    </row>
    <row r="13" spans="1:5">
      <c r="A13" s="36">
        <v>9</v>
      </c>
      <c r="B13" s="167">
        <f t="shared" si="1"/>
        <v>-2041996612.5</v>
      </c>
      <c r="C13" s="98">
        <f>+'Neraca '!$F$28/12</f>
        <v>-680665537.5</v>
      </c>
      <c r="D13" s="168">
        <f t="shared" si="0"/>
        <v>-34033276.875</v>
      </c>
      <c r="E13" s="10">
        <f t="shared" si="2"/>
        <v>-714698814.375</v>
      </c>
    </row>
    <row r="14" spans="1:5">
      <c r="A14" s="39">
        <v>10</v>
      </c>
      <c r="B14" s="77">
        <f t="shared" si="1"/>
        <v>-1361331075</v>
      </c>
      <c r="C14" s="164">
        <f>+'Neraca '!$F$28/12</f>
        <v>-680665537.5</v>
      </c>
      <c r="D14" s="53">
        <f t="shared" si="0"/>
        <v>-25524957.65625</v>
      </c>
      <c r="E14" s="10">
        <f t="shared" si="2"/>
        <v>-706190495.15625</v>
      </c>
    </row>
    <row r="15" spans="1:5">
      <c r="A15" s="36">
        <v>11</v>
      </c>
      <c r="B15" s="167">
        <f t="shared" si="1"/>
        <v>-680665537.5</v>
      </c>
      <c r="C15" s="98">
        <f>+'Neraca '!$F$28/12</f>
        <v>-680665537.5</v>
      </c>
      <c r="D15" s="168">
        <f t="shared" si="0"/>
        <v>-17016638.4375</v>
      </c>
      <c r="E15" s="10">
        <f t="shared" si="2"/>
        <v>-697682175.9375</v>
      </c>
    </row>
    <row r="16" spans="1:5">
      <c r="A16" s="39">
        <v>12</v>
      </c>
      <c r="B16" s="77">
        <f t="shared" si="1"/>
        <v>0</v>
      </c>
      <c r="C16" s="164">
        <f>+'Neraca '!$F$28/12</f>
        <v>-680665537.5</v>
      </c>
      <c r="D16" s="53">
        <f t="shared" si="0"/>
        <v>-8508319.21875</v>
      </c>
      <c r="E16" s="10">
        <f t="shared" si="2"/>
        <v>-689173856.71875</v>
      </c>
    </row>
    <row r="17" spans="1:4" ht="13.5" thickBot="1">
      <c r="A17" s="40"/>
      <c r="B17" s="40"/>
      <c r="C17" s="40"/>
      <c r="D17" s="12"/>
    </row>
    <row r="18" spans="1:4" ht="13.5" thickBot="1">
      <c r="A18" t="s">
        <v>113</v>
      </c>
      <c r="B18" s="165">
        <v>0.15</v>
      </c>
      <c r="D18" s="10">
        <f>SUM(D5:D17)</f>
        <v>-663648899.0625</v>
      </c>
    </row>
    <row r="19" spans="1:4" ht="13.5" thickBot="1">
      <c r="A19" t="s">
        <v>138</v>
      </c>
      <c r="B19" s="166">
        <f>'Keb KMK'!K28</f>
        <v>-8167986450</v>
      </c>
      <c r="C19" s="42" t="s">
        <v>139</v>
      </c>
      <c r="D19" s="172">
        <f>D18/12</f>
        <v>-55304074.921875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H30"/>
  <sheetViews>
    <sheetView workbookViewId="0">
      <selection activeCell="D5" sqref="D5"/>
    </sheetView>
  </sheetViews>
  <sheetFormatPr defaultRowHeight="12.75"/>
  <cols>
    <col min="1" max="1" width="4.5703125" customWidth="1"/>
    <col min="2" max="2" width="5.7109375" customWidth="1"/>
    <col min="3" max="3" width="44" customWidth="1"/>
    <col min="4" max="4" width="21.140625" customWidth="1"/>
    <col min="5" max="5" width="17.140625" customWidth="1"/>
    <col min="8" max="8" width="14.28515625" customWidth="1"/>
  </cols>
  <sheetData>
    <row r="2" spans="2:8" ht="13.5" thickBot="1">
      <c r="B2" s="58" t="s">
        <v>127</v>
      </c>
    </row>
    <row r="3" spans="2:8" ht="16.5" thickBot="1">
      <c r="B3" s="17" t="s">
        <v>34</v>
      </c>
      <c r="C3" s="18" t="s">
        <v>1</v>
      </c>
      <c r="D3" s="33">
        <v>2004</v>
      </c>
    </row>
    <row r="4" spans="2:8" ht="15.75" customHeight="1">
      <c r="B4" s="320" t="s">
        <v>35</v>
      </c>
      <c r="C4" s="321"/>
      <c r="D4" s="34"/>
    </row>
    <row r="5" spans="2:8" ht="15.75">
      <c r="B5" s="74">
        <v>1</v>
      </c>
      <c r="C5" s="70" t="s">
        <v>36</v>
      </c>
      <c r="D5" s="307" t="e">
        <f>'Neraca '!D13/'Neraca '!G11</f>
        <v>#DIV/0!</v>
      </c>
    </row>
    <row r="6" spans="2:8" ht="15.75">
      <c r="B6" s="74">
        <v>2</v>
      </c>
      <c r="C6" s="70" t="s">
        <v>37</v>
      </c>
      <c r="D6" s="35" t="e">
        <f>('Neraca '!D13-'Neraca '!D8)/'Neraca '!G11</f>
        <v>#DIV/0!</v>
      </c>
    </row>
    <row r="7" spans="2:8" ht="15.75" customHeight="1">
      <c r="B7" s="322" t="s">
        <v>38</v>
      </c>
      <c r="C7" s="323"/>
      <c r="D7" s="35"/>
    </row>
    <row r="8" spans="2:8" ht="15.75">
      <c r="B8" s="74">
        <v>1</v>
      </c>
      <c r="C8" s="70" t="s">
        <v>66</v>
      </c>
      <c r="D8" s="153">
        <v>5</v>
      </c>
      <c r="E8" s="102">
        <f>30*'Neraca '!D8/' RL'!AI5</f>
        <v>0.1492857142857143</v>
      </c>
    </row>
    <row r="9" spans="2:8" ht="15.75">
      <c r="B9" s="74">
        <v>2</v>
      </c>
      <c r="C9" s="70" t="s">
        <v>39</v>
      </c>
      <c r="D9" s="153">
        <v>6</v>
      </c>
      <c r="E9" s="102" t="e">
        <f>30*'Neraca '!D7/' RL'!AI4</f>
        <v>#DIV/0!</v>
      </c>
      <c r="H9" s="4"/>
    </row>
    <row r="10" spans="2:8" ht="15.75">
      <c r="B10" s="74">
        <v>3</v>
      </c>
      <c r="C10" s="70" t="s">
        <v>40</v>
      </c>
      <c r="D10" s="154">
        <v>2</v>
      </c>
      <c r="E10" s="102">
        <f>30*'Neraca '!G6/' RL'!AI5</f>
        <v>0</v>
      </c>
    </row>
    <row r="11" spans="2:8" ht="15.75">
      <c r="B11" s="97"/>
      <c r="C11" s="70" t="s">
        <v>67</v>
      </c>
      <c r="D11" s="151">
        <f>D8+D9-D89</f>
        <v>11</v>
      </c>
      <c r="E11" s="102" t="e">
        <f>E8+E9-E10</f>
        <v>#DIV/0!</v>
      </c>
    </row>
    <row r="12" spans="2:8" ht="15.75" customHeight="1">
      <c r="B12" s="322" t="s">
        <v>41</v>
      </c>
      <c r="C12" s="323"/>
      <c r="D12" s="35"/>
    </row>
    <row r="13" spans="2:8" ht="15.75">
      <c r="B13" s="74">
        <v>1</v>
      </c>
      <c r="C13" s="70" t="s">
        <v>42</v>
      </c>
      <c r="D13" s="37">
        <f>'Neraca '!G16/'Neraca '!G22</f>
        <v>54.35627708448731</v>
      </c>
    </row>
    <row r="14" spans="2:8" ht="15.75" customHeight="1">
      <c r="B14" s="324" t="s">
        <v>123</v>
      </c>
      <c r="C14" s="323"/>
      <c r="D14" s="35"/>
    </row>
    <row r="15" spans="2:8" ht="16.5" thickBot="1">
      <c r="B15" s="15"/>
      <c r="C15" s="32" t="s">
        <v>124</v>
      </c>
      <c r="D15" s="38" t="e">
        <f>' RL'!AI17/' RL'!AI4</f>
        <v>#DIV/0!</v>
      </c>
      <c r="E15" s="2"/>
    </row>
    <row r="17" spans="2:5" hidden="1"/>
    <row r="18" spans="2:5" ht="13.5" hidden="1" thickBot="1">
      <c r="B18" s="58" t="s">
        <v>125</v>
      </c>
    </row>
    <row r="19" spans="2:5" ht="16.5" hidden="1" thickBot="1">
      <c r="B19" s="92"/>
      <c r="C19" s="90" t="s">
        <v>1</v>
      </c>
      <c r="D19" s="90">
        <v>2004</v>
      </c>
      <c r="E19" s="91" t="s">
        <v>96</v>
      </c>
    </row>
    <row r="20" spans="2:5" ht="15.75" hidden="1">
      <c r="B20" s="39">
        <v>1</v>
      </c>
      <c r="C20" s="1" t="s">
        <v>19</v>
      </c>
      <c r="D20" s="3">
        <f>'Neraca '!G17</f>
        <v>153455000</v>
      </c>
      <c r="E20" s="3">
        <f>D20</f>
        <v>153455000</v>
      </c>
    </row>
    <row r="21" spans="2:5" ht="16.5" hidden="1" thickBot="1">
      <c r="B21" s="39">
        <v>2</v>
      </c>
      <c r="C21" s="5" t="s">
        <v>44</v>
      </c>
      <c r="D21" s="93">
        <v>0</v>
      </c>
      <c r="E21" s="93">
        <f>'Neraca '!Q120</f>
        <v>0</v>
      </c>
    </row>
    <row r="22" spans="2:5" ht="16.5" hidden="1" thickBot="1">
      <c r="B22" s="92"/>
      <c r="C22" s="94" t="s">
        <v>45</v>
      </c>
      <c r="D22" s="95">
        <f>D20+D21</f>
        <v>153455000</v>
      </c>
      <c r="E22" s="96">
        <f>E20+E21</f>
        <v>153455000</v>
      </c>
    </row>
    <row r="23" spans="2:5" hidden="1"/>
    <row r="24" spans="2:5" hidden="1"/>
    <row r="25" spans="2:5" hidden="1"/>
    <row r="26" spans="2:5" hidden="1"/>
    <row r="27" spans="2:5" hidden="1"/>
    <row r="28" spans="2:5" hidden="1"/>
    <row r="29" spans="2:5" hidden="1"/>
    <row r="30" spans="2:5" hidden="1"/>
  </sheetData>
  <mergeCells count="4">
    <mergeCell ref="B4:C4"/>
    <mergeCell ref="B7:C7"/>
    <mergeCell ref="B12:C12"/>
    <mergeCell ref="B14:C14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G11"/>
  <sheetViews>
    <sheetView workbookViewId="0">
      <selection activeCell="F10" sqref="F10:F11"/>
    </sheetView>
  </sheetViews>
  <sheetFormatPr defaultRowHeight="12.75"/>
  <cols>
    <col min="1" max="1" width="5.28515625" customWidth="1"/>
    <col min="2" max="2" width="25.140625" customWidth="1"/>
    <col min="3" max="3" width="19.85546875" customWidth="1"/>
    <col min="4" max="4" width="15.85546875" customWidth="1"/>
    <col min="7" max="7" width="10.140625" bestFit="1" customWidth="1"/>
  </cols>
  <sheetData>
    <row r="2" spans="1:7" ht="13.5" thickBot="1">
      <c r="A2" s="58" t="s">
        <v>125</v>
      </c>
    </row>
    <row r="3" spans="1:7" ht="16.5" thickBot="1">
      <c r="A3" s="92"/>
      <c r="B3" s="90" t="s">
        <v>1</v>
      </c>
      <c r="C3" s="90">
        <v>2006</v>
      </c>
      <c r="D3" s="91" t="s">
        <v>96</v>
      </c>
    </row>
    <row r="4" spans="1:7" ht="15.75">
      <c r="A4" s="39">
        <v>1</v>
      </c>
      <c r="B4" s="1" t="s">
        <v>19</v>
      </c>
      <c r="C4" s="3">
        <f>'Neraca '!G17</f>
        <v>153455000</v>
      </c>
      <c r="D4" s="3">
        <f>C4</f>
        <v>153455000</v>
      </c>
    </row>
    <row r="5" spans="1:7" ht="16.5" thickBot="1">
      <c r="A5" s="39">
        <v>2</v>
      </c>
      <c r="B5" s="5" t="s">
        <v>44</v>
      </c>
      <c r="C5" s="93">
        <f>'Neraca '!G18</f>
        <v>0</v>
      </c>
      <c r="D5" s="93">
        <f>CashFlow!P29</f>
        <v>9266543114.09375</v>
      </c>
    </row>
    <row r="6" spans="1:7" ht="16.5" thickBot="1">
      <c r="A6" s="92"/>
      <c r="B6" s="94" t="s">
        <v>45</v>
      </c>
      <c r="C6" s="95">
        <f>C4+C5</f>
        <v>153455000</v>
      </c>
      <c r="D6" s="96">
        <f>D4+D5</f>
        <v>9419998114.09375</v>
      </c>
    </row>
    <row r="11" spans="1:7">
      <c r="G11" s="2" t="s">
        <v>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P29"/>
  <sheetViews>
    <sheetView topLeftCell="D22" zoomScaleSheetLayoutView="100" workbookViewId="0">
      <selection activeCell="D30" sqref="D30"/>
    </sheetView>
  </sheetViews>
  <sheetFormatPr defaultRowHeight="12.75"/>
  <cols>
    <col min="1" max="1" width="5" customWidth="1"/>
    <col min="2" max="2" width="7.7109375" customWidth="1"/>
    <col min="3" max="3" width="25.5703125" customWidth="1"/>
    <col min="4" max="4" width="18.28515625" customWidth="1"/>
    <col min="5" max="5" width="17.42578125" customWidth="1"/>
    <col min="6" max="7" width="17.7109375" customWidth="1"/>
    <col min="8" max="8" width="16.140625" customWidth="1"/>
    <col min="9" max="9" width="17.85546875" customWidth="1"/>
    <col min="10" max="10" width="16.42578125" customWidth="1"/>
    <col min="11" max="11" width="17.140625" customWidth="1"/>
    <col min="12" max="12" width="16.140625" customWidth="1"/>
    <col min="13" max="13" width="15.28515625" customWidth="1"/>
    <col min="14" max="15" width="15.42578125" customWidth="1"/>
    <col min="16" max="16" width="16" customWidth="1"/>
    <col min="17" max="17" width="12.7109375" customWidth="1"/>
  </cols>
  <sheetData>
    <row r="2" spans="2:16" ht="16.5" thickBot="1">
      <c r="B2" s="143" t="s">
        <v>135</v>
      </c>
    </row>
    <row r="3" spans="2:16" ht="13.5" thickBot="1">
      <c r="B3" s="325" t="s">
        <v>0</v>
      </c>
      <c r="C3" s="325" t="s">
        <v>1</v>
      </c>
      <c r="D3" s="330" t="s">
        <v>120</v>
      </c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51"/>
    </row>
    <row r="4" spans="2:16">
      <c r="B4" s="326"/>
      <c r="C4" s="328"/>
      <c r="D4" s="51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  <c r="P4" s="75" t="s">
        <v>85</v>
      </c>
    </row>
    <row r="5" spans="2:16" ht="13.5" thickBot="1">
      <c r="B5" s="327"/>
      <c r="C5" s="329"/>
      <c r="D5" s="52">
        <v>1</v>
      </c>
      <c r="E5" s="157">
        <v>2</v>
      </c>
      <c r="F5" s="157">
        <v>3</v>
      </c>
      <c r="G5" s="157">
        <v>4</v>
      </c>
      <c r="H5" s="157">
        <v>5</v>
      </c>
      <c r="I5" s="157">
        <v>6</v>
      </c>
      <c r="J5" s="157">
        <v>7</v>
      </c>
      <c r="K5" s="157">
        <v>8</v>
      </c>
      <c r="L5" s="157">
        <v>9</v>
      </c>
      <c r="M5" s="157">
        <v>10</v>
      </c>
      <c r="N5" s="157">
        <v>11</v>
      </c>
      <c r="O5" s="158">
        <v>12</v>
      </c>
      <c r="P5" s="133"/>
    </row>
    <row r="6" spans="2:16">
      <c r="B6" s="134">
        <v>1</v>
      </c>
      <c r="C6" s="76" t="s">
        <v>101</v>
      </c>
      <c r="D6" s="45">
        <f>' RL'!AJ4</f>
        <v>1050000000</v>
      </c>
      <c r="E6" s="159">
        <f t="shared" ref="E6:E11" si="0">D6</f>
        <v>1050000000</v>
      </c>
      <c r="F6" s="159">
        <f t="shared" ref="F6:O6" si="1">E6</f>
        <v>1050000000</v>
      </c>
      <c r="G6" s="159">
        <f t="shared" si="1"/>
        <v>1050000000</v>
      </c>
      <c r="H6" s="159">
        <f t="shared" si="1"/>
        <v>1050000000</v>
      </c>
      <c r="I6" s="159">
        <f t="shared" si="1"/>
        <v>1050000000</v>
      </c>
      <c r="J6" s="159">
        <f t="shared" si="1"/>
        <v>1050000000</v>
      </c>
      <c r="K6" s="159">
        <f t="shared" si="1"/>
        <v>1050000000</v>
      </c>
      <c r="L6" s="159">
        <f t="shared" si="1"/>
        <v>1050000000</v>
      </c>
      <c r="M6" s="159">
        <f t="shared" si="1"/>
        <v>1050000000</v>
      </c>
      <c r="N6" s="159">
        <f t="shared" si="1"/>
        <v>1050000000</v>
      </c>
      <c r="O6" s="159">
        <f t="shared" si="1"/>
        <v>1050000000</v>
      </c>
      <c r="P6" s="135"/>
    </row>
    <row r="7" spans="2:16" ht="13.5" thickBot="1">
      <c r="B7" s="136">
        <v>2</v>
      </c>
      <c r="C7" s="47" t="s">
        <v>26</v>
      </c>
      <c r="D7" s="44">
        <f>' RL'!AJ5</f>
        <v>0</v>
      </c>
      <c r="E7" s="160">
        <f t="shared" si="0"/>
        <v>0</v>
      </c>
      <c r="F7" s="160">
        <f t="shared" ref="F7:O7" si="2">E7</f>
        <v>0</v>
      </c>
      <c r="G7" s="160">
        <f t="shared" si="2"/>
        <v>0</v>
      </c>
      <c r="H7" s="160">
        <f t="shared" si="2"/>
        <v>0</v>
      </c>
      <c r="I7" s="160">
        <f t="shared" si="2"/>
        <v>0</v>
      </c>
      <c r="J7" s="160">
        <f t="shared" si="2"/>
        <v>0</v>
      </c>
      <c r="K7" s="160">
        <f t="shared" si="2"/>
        <v>0</v>
      </c>
      <c r="L7" s="160">
        <f t="shared" si="2"/>
        <v>0</v>
      </c>
      <c r="M7" s="160">
        <f t="shared" si="2"/>
        <v>0</v>
      </c>
      <c r="N7" s="160">
        <f t="shared" si="2"/>
        <v>0</v>
      </c>
      <c r="O7" s="160">
        <f t="shared" si="2"/>
        <v>0</v>
      </c>
      <c r="P7" s="137"/>
    </row>
    <row r="8" spans="2:16">
      <c r="B8" s="201">
        <v>3</v>
      </c>
      <c r="C8" s="202" t="s">
        <v>27</v>
      </c>
      <c r="D8" s="203">
        <f>D6-D7</f>
        <v>1050000000</v>
      </c>
      <c r="E8" s="204">
        <f t="shared" si="0"/>
        <v>1050000000</v>
      </c>
      <c r="F8" s="204">
        <f t="shared" ref="F8:O8" si="3">E8</f>
        <v>1050000000</v>
      </c>
      <c r="G8" s="204">
        <f t="shared" si="3"/>
        <v>1050000000</v>
      </c>
      <c r="H8" s="204">
        <f t="shared" si="3"/>
        <v>1050000000</v>
      </c>
      <c r="I8" s="204">
        <f t="shared" si="3"/>
        <v>1050000000</v>
      </c>
      <c r="J8" s="204">
        <f t="shared" si="3"/>
        <v>1050000000</v>
      </c>
      <c r="K8" s="204">
        <f t="shared" si="3"/>
        <v>1050000000</v>
      </c>
      <c r="L8" s="204">
        <f t="shared" si="3"/>
        <v>1050000000</v>
      </c>
      <c r="M8" s="204">
        <f t="shared" si="3"/>
        <v>1050000000</v>
      </c>
      <c r="N8" s="204">
        <f t="shared" si="3"/>
        <v>1050000000</v>
      </c>
      <c r="O8" s="204">
        <f t="shared" si="3"/>
        <v>1050000000</v>
      </c>
      <c r="P8" s="204"/>
    </row>
    <row r="9" spans="2:16">
      <c r="B9" s="134">
        <v>4</v>
      </c>
      <c r="C9" s="76" t="s">
        <v>28</v>
      </c>
      <c r="D9" s="45">
        <f>' RL'!AJ7</f>
        <v>16500</v>
      </c>
      <c r="E9" s="159">
        <f t="shared" si="0"/>
        <v>16500</v>
      </c>
      <c r="F9" s="159">
        <f t="shared" ref="F9:O9" si="4">E9</f>
        <v>16500</v>
      </c>
      <c r="G9" s="159">
        <f t="shared" si="4"/>
        <v>16500</v>
      </c>
      <c r="H9" s="159">
        <f t="shared" si="4"/>
        <v>16500</v>
      </c>
      <c r="I9" s="159">
        <f t="shared" si="4"/>
        <v>16500</v>
      </c>
      <c r="J9" s="159">
        <f t="shared" si="4"/>
        <v>16500</v>
      </c>
      <c r="K9" s="159">
        <f t="shared" si="4"/>
        <v>16500</v>
      </c>
      <c r="L9" s="159">
        <f t="shared" si="4"/>
        <v>16500</v>
      </c>
      <c r="M9" s="159">
        <f t="shared" si="4"/>
        <v>16500</v>
      </c>
      <c r="N9" s="159">
        <f t="shared" si="4"/>
        <v>16500</v>
      </c>
      <c r="O9" s="159">
        <f t="shared" si="4"/>
        <v>16500</v>
      </c>
      <c r="P9" s="50"/>
    </row>
    <row r="10" spans="2:16">
      <c r="B10" s="134">
        <v>5</v>
      </c>
      <c r="C10" s="76" t="s">
        <v>114</v>
      </c>
      <c r="D10" s="45">
        <f>' RL'!AJ9</f>
        <v>81200000</v>
      </c>
      <c r="E10" s="159">
        <f t="shared" si="0"/>
        <v>81200000</v>
      </c>
      <c r="F10" s="159">
        <f t="shared" ref="F10:O10" si="5">E10</f>
        <v>81200000</v>
      </c>
      <c r="G10" s="159">
        <f t="shared" si="5"/>
        <v>81200000</v>
      </c>
      <c r="H10" s="159">
        <f t="shared" si="5"/>
        <v>81200000</v>
      </c>
      <c r="I10" s="159">
        <f t="shared" si="5"/>
        <v>81200000</v>
      </c>
      <c r="J10" s="159">
        <f t="shared" si="5"/>
        <v>81200000</v>
      </c>
      <c r="K10" s="159">
        <f t="shared" si="5"/>
        <v>81200000</v>
      </c>
      <c r="L10" s="159">
        <f t="shared" si="5"/>
        <v>81200000</v>
      </c>
      <c r="M10" s="159">
        <f t="shared" si="5"/>
        <v>81200000</v>
      </c>
      <c r="N10" s="159">
        <f t="shared" si="5"/>
        <v>81200000</v>
      </c>
      <c r="O10" s="159">
        <f t="shared" si="5"/>
        <v>81200000</v>
      </c>
      <c r="P10" s="50"/>
    </row>
    <row r="11" spans="2:16">
      <c r="B11" s="134">
        <v>6</v>
      </c>
      <c r="C11" s="76" t="s">
        <v>30</v>
      </c>
      <c r="D11" s="45">
        <f>D8-D9-D10</f>
        <v>968783500</v>
      </c>
      <c r="E11" s="159">
        <f t="shared" si="0"/>
        <v>968783500</v>
      </c>
      <c r="F11" s="159">
        <f t="shared" ref="F11:O11" si="6">E11</f>
        <v>968783500</v>
      </c>
      <c r="G11" s="159">
        <f t="shared" si="6"/>
        <v>968783500</v>
      </c>
      <c r="H11" s="159">
        <f t="shared" si="6"/>
        <v>968783500</v>
      </c>
      <c r="I11" s="159">
        <f t="shared" si="6"/>
        <v>968783500</v>
      </c>
      <c r="J11" s="159">
        <f t="shared" si="6"/>
        <v>968783500</v>
      </c>
      <c r="K11" s="159">
        <f t="shared" si="6"/>
        <v>968783500</v>
      </c>
      <c r="L11" s="159">
        <f t="shared" si="6"/>
        <v>968783500</v>
      </c>
      <c r="M11" s="159">
        <f t="shared" si="6"/>
        <v>968783500</v>
      </c>
      <c r="N11" s="159">
        <f t="shared" si="6"/>
        <v>968783500</v>
      </c>
      <c r="O11" s="159">
        <f t="shared" si="6"/>
        <v>968783500</v>
      </c>
      <c r="P11" s="50"/>
    </row>
    <row r="12" spans="2:16">
      <c r="B12" s="134">
        <v>7</v>
      </c>
      <c r="C12" s="76" t="s">
        <v>31</v>
      </c>
      <c r="D12" s="45">
        <f>Angsuran!$D$5</f>
        <v>-102099830.625</v>
      </c>
      <c r="E12" s="205">
        <f>Angsuran!$D$6</f>
        <v>-93591511.40625</v>
      </c>
      <c r="F12" s="205">
        <f>Angsuran!$D$7</f>
        <v>-85083192.1875</v>
      </c>
      <c r="G12" s="205">
        <f>Angsuran!$D$8</f>
        <v>-76574872.96875</v>
      </c>
      <c r="H12" s="205">
        <f>Angsuran!$D$9</f>
        <v>-68066553.75</v>
      </c>
      <c r="I12" s="205">
        <f>Angsuran!$D$10</f>
        <v>-59558234.53125</v>
      </c>
      <c r="J12" s="205">
        <f>Angsuran!$D$11</f>
        <v>-51049915.3125</v>
      </c>
      <c r="K12" s="205">
        <f>Angsuran!$D$12</f>
        <v>-42541596.09375</v>
      </c>
      <c r="L12" s="205">
        <f>Angsuran!$D$13</f>
        <v>-34033276.875</v>
      </c>
      <c r="M12" s="205">
        <f>Angsuran!$D$14</f>
        <v>-25524957.65625</v>
      </c>
      <c r="N12" s="205">
        <f>Angsuran!$D$15</f>
        <v>-17016638.4375</v>
      </c>
      <c r="O12" s="205">
        <f>Angsuran!$D$16</f>
        <v>-8508319.21875</v>
      </c>
      <c r="P12" s="50"/>
    </row>
    <row r="13" spans="2:16">
      <c r="B13" s="134">
        <v>8</v>
      </c>
      <c r="C13" s="76" t="s">
        <v>32</v>
      </c>
      <c r="D13" s="45">
        <f>' RL'!AJ12</f>
        <v>7350000</v>
      </c>
      <c r="E13" s="159">
        <f>D13</f>
        <v>7350000</v>
      </c>
      <c r="F13" s="159">
        <f t="shared" ref="F13:O13" si="7">E13</f>
        <v>7350000</v>
      </c>
      <c r="G13" s="159">
        <f t="shared" si="7"/>
        <v>7350000</v>
      </c>
      <c r="H13" s="159">
        <f t="shared" si="7"/>
        <v>7350000</v>
      </c>
      <c r="I13" s="159">
        <f t="shared" si="7"/>
        <v>7350000</v>
      </c>
      <c r="J13" s="159">
        <f t="shared" si="7"/>
        <v>7350000</v>
      </c>
      <c r="K13" s="159">
        <f t="shared" si="7"/>
        <v>7350000</v>
      </c>
      <c r="L13" s="159">
        <f t="shared" si="7"/>
        <v>7350000</v>
      </c>
      <c r="M13" s="159">
        <f t="shared" si="7"/>
        <v>7350000</v>
      </c>
      <c r="N13" s="159">
        <f t="shared" si="7"/>
        <v>7350000</v>
      </c>
      <c r="O13" s="159">
        <f t="shared" si="7"/>
        <v>7350000</v>
      </c>
      <c r="P13" s="50"/>
    </row>
    <row r="14" spans="2:16">
      <c r="B14" s="134">
        <v>9</v>
      </c>
      <c r="C14" s="76" t="s">
        <v>102</v>
      </c>
      <c r="D14" s="45">
        <f>D11-D12-D13</f>
        <v>1063533330.625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50"/>
    </row>
    <row r="15" spans="2:16" ht="13.5" thickBot="1">
      <c r="B15" s="136">
        <v>10</v>
      </c>
      <c r="C15" s="47" t="s">
        <v>103</v>
      </c>
      <c r="D15" s="44">
        <f>5%*D14</f>
        <v>53176666.53125</v>
      </c>
      <c r="E15" s="161">
        <f>5%*E14</f>
        <v>0</v>
      </c>
      <c r="F15" s="161">
        <f t="shared" ref="F15:O15" si="8">5%*F14</f>
        <v>0</v>
      </c>
      <c r="G15" s="161">
        <f t="shared" si="8"/>
        <v>0</v>
      </c>
      <c r="H15" s="161">
        <f t="shared" si="8"/>
        <v>0</v>
      </c>
      <c r="I15" s="161">
        <f t="shared" si="8"/>
        <v>0</v>
      </c>
      <c r="J15" s="161">
        <f t="shared" si="8"/>
        <v>0</v>
      </c>
      <c r="K15" s="161">
        <f t="shared" si="8"/>
        <v>0</v>
      </c>
      <c r="L15" s="161">
        <f t="shared" si="8"/>
        <v>0</v>
      </c>
      <c r="M15" s="161">
        <f t="shared" si="8"/>
        <v>0</v>
      </c>
      <c r="N15" s="161">
        <f t="shared" si="8"/>
        <v>0</v>
      </c>
      <c r="O15" s="161">
        <f t="shared" si="8"/>
        <v>0</v>
      </c>
      <c r="P15" s="50"/>
    </row>
    <row r="16" spans="2:16" ht="13.5" thickBot="1">
      <c r="B16" s="220">
        <v>11</v>
      </c>
      <c r="C16" s="221" t="s">
        <v>33</v>
      </c>
      <c r="D16" s="222">
        <f>D14-D15</f>
        <v>1010356664.09375</v>
      </c>
      <c r="E16" s="222">
        <f>E14-E15</f>
        <v>0</v>
      </c>
      <c r="F16" s="222">
        <f t="shared" ref="F16:O16" si="9">F14-F15</f>
        <v>0</v>
      </c>
      <c r="G16" s="222">
        <f t="shared" si="9"/>
        <v>0</v>
      </c>
      <c r="H16" s="222">
        <f t="shared" si="9"/>
        <v>0</v>
      </c>
      <c r="I16" s="222">
        <f t="shared" si="9"/>
        <v>0</v>
      </c>
      <c r="J16" s="222">
        <f t="shared" si="9"/>
        <v>0</v>
      </c>
      <c r="K16" s="222">
        <f t="shared" si="9"/>
        <v>0</v>
      </c>
      <c r="L16" s="222">
        <f t="shared" si="9"/>
        <v>0</v>
      </c>
      <c r="M16" s="222">
        <f t="shared" si="9"/>
        <v>0</v>
      </c>
      <c r="N16" s="222">
        <f t="shared" si="9"/>
        <v>0</v>
      </c>
      <c r="O16" s="222">
        <f t="shared" si="9"/>
        <v>0</v>
      </c>
      <c r="P16" s="46"/>
    </row>
    <row r="17" spans="2:16" ht="13.5" thickBot="1">
      <c r="B17" s="217">
        <v>12</v>
      </c>
      <c r="C17" s="218" t="s">
        <v>104</v>
      </c>
      <c r="D17" s="219">
        <f>D16+D13</f>
        <v>1017706664.09375</v>
      </c>
      <c r="E17" s="219">
        <f>E16+E13</f>
        <v>7350000</v>
      </c>
      <c r="F17" s="219">
        <f t="shared" ref="F17:O17" si="10">F16+F13</f>
        <v>7350000</v>
      </c>
      <c r="G17" s="219">
        <f t="shared" si="10"/>
        <v>7350000</v>
      </c>
      <c r="H17" s="219">
        <f t="shared" si="10"/>
        <v>7350000</v>
      </c>
      <c r="I17" s="219">
        <f t="shared" si="10"/>
        <v>7350000</v>
      </c>
      <c r="J17" s="219">
        <f t="shared" si="10"/>
        <v>7350000</v>
      </c>
      <c r="K17" s="219">
        <f t="shared" si="10"/>
        <v>7350000</v>
      </c>
      <c r="L17" s="219">
        <f t="shared" si="10"/>
        <v>7350000</v>
      </c>
      <c r="M17" s="219">
        <f t="shared" si="10"/>
        <v>7350000</v>
      </c>
      <c r="N17" s="219">
        <f t="shared" si="10"/>
        <v>7350000</v>
      </c>
      <c r="O17" s="219">
        <f t="shared" si="10"/>
        <v>7350000</v>
      </c>
      <c r="P17" s="46"/>
    </row>
    <row r="18" spans="2:16" ht="25.5">
      <c r="B18" s="206">
        <v>13</v>
      </c>
      <c r="C18" s="207" t="s">
        <v>119</v>
      </c>
      <c r="D18" s="208">
        <f>' RL'!AI25</f>
        <v>0</v>
      </c>
      <c r="E18" s="208">
        <f>D18</f>
        <v>0</v>
      </c>
      <c r="F18" s="208">
        <f t="shared" ref="F18:O18" si="11">E18</f>
        <v>0</v>
      </c>
      <c r="G18" s="208">
        <f t="shared" si="11"/>
        <v>0</v>
      </c>
      <c r="H18" s="208">
        <f t="shared" si="11"/>
        <v>0</v>
      </c>
      <c r="I18" s="208">
        <f t="shared" si="11"/>
        <v>0</v>
      </c>
      <c r="J18" s="208">
        <f t="shared" si="11"/>
        <v>0</v>
      </c>
      <c r="K18" s="208">
        <f t="shared" si="11"/>
        <v>0</v>
      </c>
      <c r="L18" s="208">
        <f t="shared" si="11"/>
        <v>0</v>
      </c>
      <c r="M18" s="208">
        <f t="shared" si="11"/>
        <v>0</v>
      </c>
      <c r="N18" s="208">
        <f t="shared" si="11"/>
        <v>0</v>
      </c>
      <c r="O18" s="208">
        <f t="shared" si="11"/>
        <v>0</v>
      </c>
      <c r="P18" s="208"/>
    </row>
    <row r="19" spans="2:16" ht="13.5" thickBot="1">
      <c r="B19" s="209"/>
      <c r="C19" s="210" t="s">
        <v>115</v>
      </c>
      <c r="D19" s="208">
        <f>' RL'!AI41</f>
        <v>0</v>
      </c>
      <c r="E19" s="208">
        <f>D19</f>
        <v>0</v>
      </c>
      <c r="F19" s="208">
        <f t="shared" ref="F19:O19" si="12">E19</f>
        <v>0</v>
      </c>
      <c r="G19" s="208">
        <f t="shared" si="12"/>
        <v>0</v>
      </c>
      <c r="H19" s="208">
        <f t="shared" si="12"/>
        <v>0</v>
      </c>
      <c r="I19" s="208">
        <f t="shared" si="12"/>
        <v>0</v>
      </c>
      <c r="J19" s="208">
        <f t="shared" si="12"/>
        <v>0</v>
      </c>
      <c r="K19" s="208">
        <f t="shared" si="12"/>
        <v>0</v>
      </c>
      <c r="L19" s="208">
        <f t="shared" si="12"/>
        <v>0</v>
      </c>
      <c r="M19" s="208">
        <f t="shared" si="12"/>
        <v>0</v>
      </c>
      <c r="N19" s="208">
        <f t="shared" si="12"/>
        <v>0</v>
      </c>
      <c r="O19" s="208">
        <f t="shared" si="12"/>
        <v>0</v>
      </c>
      <c r="P19" s="208"/>
    </row>
    <row r="20" spans="2:16" ht="13.5" thickBot="1">
      <c r="B20" s="211">
        <v>14</v>
      </c>
      <c r="C20" s="212" t="s">
        <v>116</v>
      </c>
      <c r="D20" s="213">
        <f>D17+D18+-D19</f>
        <v>1017706664.09375</v>
      </c>
      <c r="E20" s="213">
        <f t="shared" ref="E20:O20" si="13">E17+E18+-E19</f>
        <v>7350000</v>
      </c>
      <c r="F20" s="213">
        <f t="shared" si="13"/>
        <v>7350000</v>
      </c>
      <c r="G20" s="213">
        <f t="shared" si="13"/>
        <v>7350000</v>
      </c>
      <c r="H20" s="213">
        <f t="shared" si="13"/>
        <v>7350000</v>
      </c>
      <c r="I20" s="213">
        <f t="shared" si="13"/>
        <v>7350000</v>
      </c>
      <c r="J20" s="213">
        <f t="shared" si="13"/>
        <v>7350000</v>
      </c>
      <c r="K20" s="213">
        <f t="shared" si="13"/>
        <v>7350000</v>
      </c>
      <c r="L20" s="213">
        <f t="shared" si="13"/>
        <v>7350000</v>
      </c>
      <c r="M20" s="213">
        <f t="shared" si="13"/>
        <v>7350000</v>
      </c>
      <c r="N20" s="213">
        <f t="shared" si="13"/>
        <v>7350000</v>
      </c>
      <c r="O20" s="213">
        <f t="shared" si="13"/>
        <v>7350000</v>
      </c>
      <c r="P20" s="215"/>
    </row>
    <row r="21" spans="2:16" ht="13.5" thickBot="1">
      <c r="B21" s="211">
        <v>15</v>
      </c>
      <c r="C21" s="212" t="s">
        <v>118</v>
      </c>
      <c r="D21" s="216">
        <f>80%*D20</f>
        <v>814165331.2750001</v>
      </c>
      <c r="E21" s="216">
        <f t="shared" ref="E21:O21" si="14">80%*E20</f>
        <v>5880000</v>
      </c>
      <c r="F21" s="216">
        <f t="shared" si="14"/>
        <v>5880000</v>
      </c>
      <c r="G21" s="216">
        <f t="shared" si="14"/>
        <v>5880000</v>
      </c>
      <c r="H21" s="216">
        <f t="shared" si="14"/>
        <v>5880000</v>
      </c>
      <c r="I21" s="216">
        <f t="shared" si="14"/>
        <v>5880000</v>
      </c>
      <c r="J21" s="216">
        <f t="shared" si="14"/>
        <v>5880000</v>
      </c>
      <c r="K21" s="216">
        <f t="shared" si="14"/>
        <v>5880000</v>
      </c>
      <c r="L21" s="216">
        <f t="shared" si="14"/>
        <v>5880000</v>
      </c>
      <c r="M21" s="216">
        <f t="shared" si="14"/>
        <v>5880000</v>
      </c>
      <c r="N21" s="216">
        <f t="shared" si="14"/>
        <v>5880000</v>
      </c>
      <c r="O21" s="216">
        <f t="shared" si="14"/>
        <v>5880000</v>
      </c>
      <c r="P21" s="214"/>
    </row>
    <row r="22" spans="2:16">
      <c r="B22" s="338">
        <v>16</v>
      </c>
      <c r="C22" s="76" t="s">
        <v>105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</row>
    <row r="23" spans="2:16" ht="13.5" thickBot="1">
      <c r="B23" s="339"/>
      <c r="C23" s="47" t="s">
        <v>106</v>
      </c>
      <c r="D23" s="223">
        <f>Angsuran!C5</f>
        <v>-680665537.5</v>
      </c>
      <c r="E23" s="223">
        <f>D23</f>
        <v>-680665537.5</v>
      </c>
      <c r="F23" s="223">
        <f t="shared" ref="F23:O23" si="15">E23</f>
        <v>-680665537.5</v>
      </c>
      <c r="G23" s="223">
        <f t="shared" si="15"/>
        <v>-680665537.5</v>
      </c>
      <c r="H23" s="223">
        <f t="shared" si="15"/>
        <v>-680665537.5</v>
      </c>
      <c r="I23" s="223">
        <f t="shared" si="15"/>
        <v>-680665537.5</v>
      </c>
      <c r="J23" s="223">
        <f t="shared" si="15"/>
        <v>-680665537.5</v>
      </c>
      <c r="K23" s="223">
        <f t="shared" si="15"/>
        <v>-680665537.5</v>
      </c>
      <c r="L23" s="223">
        <f t="shared" si="15"/>
        <v>-680665537.5</v>
      </c>
      <c r="M23" s="223">
        <f t="shared" si="15"/>
        <v>-680665537.5</v>
      </c>
      <c r="N23" s="223">
        <f t="shared" si="15"/>
        <v>-680665537.5</v>
      </c>
      <c r="O23" s="223">
        <f t="shared" si="15"/>
        <v>-680665537.5</v>
      </c>
      <c r="P23" s="140"/>
    </row>
    <row r="24" spans="2:16">
      <c r="B24" s="334">
        <v>17</v>
      </c>
      <c r="C24" s="76" t="s">
        <v>107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336"/>
    </row>
    <row r="25" spans="2:16" ht="13.5" thickBot="1">
      <c r="B25" s="335"/>
      <c r="C25" s="47" t="s">
        <v>106</v>
      </c>
      <c r="D25" s="223">
        <f>'Neraca '!F28</f>
        <v>-8167986450</v>
      </c>
      <c r="E25" s="223">
        <f>D25-D23</f>
        <v>-7487320912.5</v>
      </c>
      <c r="F25" s="223">
        <f t="shared" ref="F25:O25" si="16">E25-E23</f>
        <v>-6806655375</v>
      </c>
      <c r="G25" s="223">
        <f t="shared" si="16"/>
        <v>-6125989837.5</v>
      </c>
      <c r="H25" s="223">
        <f t="shared" si="16"/>
        <v>-5445324300</v>
      </c>
      <c r="I25" s="223">
        <f t="shared" si="16"/>
        <v>-4764658762.5</v>
      </c>
      <c r="J25" s="223">
        <f t="shared" si="16"/>
        <v>-4083993225</v>
      </c>
      <c r="K25" s="223">
        <f t="shared" si="16"/>
        <v>-3403327687.5</v>
      </c>
      <c r="L25" s="223">
        <f t="shared" si="16"/>
        <v>-2722662150</v>
      </c>
      <c r="M25" s="223">
        <f t="shared" si="16"/>
        <v>-2041996612.5</v>
      </c>
      <c r="N25" s="223">
        <f t="shared" si="16"/>
        <v>-1361331075</v>
      </c>
      <c r="O25" s="223">
        <f t="shared" si="16"/>
        <v>-680665537.5</v>
      </c>
      <c r="P25" s="337"/>
    </row>
    <row r="26" spans="2:16">
      <c r="B26" s="334">
        <v>18</v>
      </c>
      <c r="C26" s="76" t="s">
        <v>108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332"/>
    </row>
    <row r="27" spans="2:16" ht="12.75" customHeight="1" thickBot="1">
      <c r="B27" s="335"/>
      <c r="C27" s="47" t="s">
        <v>106</v>
      </c>
      <c r="D27" s="223">
        <f>D25-D23</f>
        <v>-7487320912.5</v>
      </c>
      <c r="E27" s="223">
        <f>E25-E23</f>
        <v>-6806655375</v>
      </c>
      <c r="F27" s="223">
        <f t="shared" ref="F27:O27" si="17">F25-F23</f>
        <v>-6125989837.5</v>
      </c>
      <c r="G27" s="223">
        <f t="shared" si="17"/>
        <v>-5445324300</v>
      </c>
      <c r="H27" s="223">
        <f t="shared" si="17"/>
        <v>-4764658762.5</v>
      </c>
      <c r="I27" s="223">
        <f t="shared" si="17"/>
        <v>-4083993225</v>
      </c>
      <c r="J27" s="223">
        <f t="shared" si="17"/>
        <v>-3403327687.5</v>
      </c>
      <c r="K27" s="223">
        <f t="shared" si="17"/>
        <v>-2722662150</v>
      </c>
      <c r="L27" s="223">
        <f t="shared" si="17"/>
        <v>-2041996612.5</v>
      </c>
      <c r="M27" s="223">
        <f t="shared" si="17"/>
        <v>-1361331075</v>
      </c>
      <c r="N27" s="223">
        <f t="shared" si="17"/>
        <v>-680665537.5</v>
      </c>
      <c r="O27" s="223">
        <f t="shared" si="17"/>
        <v>0</v>
      </c>
      <c r="P27" s="333"/>
    </row>
    <row r="28" spans="2:16">
      <c r="B28" s="14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>
      <c r="B29" s="48"/>
      <c r="C29" s="142" t="s">
        <v>126</v>
      </c>
      <c r="D29" s="49">
        <f t="shared" ref="D29:O29" si="18">D20-D23</f>
        <v>1698372201.59375</v>
      </c>
      <c r="E29" s="49">
        <f t="shared" si="18"/>
        <v>688015537.5</v>
      </c>
      <c r="F29" s="49">
        <f t="shared" si="18"/>
        <v>688015537.5</v>
      </c>
      <c r="G29" s="49">
        <f t="shared" si="18"/>
        <v>688015537.5</v>
      </c>
      <c r="H29" s="49">
        <f t="shared" si="18"/>
        <v>688015537.5</v>
      </c>
      <c r="I29" s="49">
        <f t="shared" si="18"/>
        <v>688015537.5</v>
      </c>
      <c r="J29" s="49">
        <f t="shared" si="18"/>
        <v>688015537.5</v>
      </c>
      <c r="K29" s="49">
        <f t="shared" si="18"/>
        <v>688015537.5</v>
      </c>
      <c r="L29" s="49">
        <f t="shared" si="18"/>
        <v>688015537.5</v>
      </c>
      <c r="M29" s="49">
        <f t="shared" si="18"/>
        <v>688015537.5</v>
      </c>
      <c r="N29" s="49">
        <f t="shared" si="18"/>
        <v>688015537.5</v>
      </c>
      <c r="O29" s="49">
        <f t="shared" si="18"/>
        <v>688015537.5</v>
      </c>
      <c r="P29" s="152">
        <f>SUM(D29:O29)</f>
        <v>9266543114.09375</v>
      </c>
    </row>
  </sheetData>
  <mergeCells count="8">
    <mergeCell ref="B3:B5"/>
    <mergeCell ref="C3:C5"/>
    <mergeCell ref="D3:O3"/>
    <mergeCell ref="P26:P27"/>
    <mergeCell ref="B26:B27"/>
    <mergeCell ref="B24:B25"/>
    <mergeCell ref="P24:P25"/>
    <mergeCell ref="B22:B23"/>
  </mergeCells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ASPEK BIAYA</vt:lpstr>
      <vt:lpstr>Modal Kerja</vt:lpstr>
      <vt:lpstr>Neraca </vt:lpstr>
      <vt:lpstr> RL</vt:lpstr>
      <vt:lpstr>Keb KMK</vt:lpstr>
      <vt:lpstr>Angsuran</vt:lpstr>
      <vt:lpstr>AnFinanc</vt:lpstr>
      <vt:lpstr>Modal</vt:lpstr>
      <vt:lpstr>CashFlow</vt:lpstr>
      <vt:lpstr>Agunan</vt:lpstr>
      <vt:lpstr>Agunan!Print_Area</vt:lpstr>
      <vt:lpstr>AnFinanc!Print_Area</vt:lpstr>
      <vt:lpstr>'Keb KMK'!Print_Area</vt:lpstr>
      <vt:lpstr>Modal!Print_Area</vt:lpstr>
      <vt:lpstr>'Neraca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 INDONESIA</dc:creator>
  <cp:lastModifiedBy>Acer</cp:lastModifiedBy>
  <cp:lastPrinted>2006-07-31T04:37:15Z</cp:lastPrinted>
  <dcterms:created xsi:type="dcterms:W3CDTF">2005-09-21T04:24:12Z</dcterms:created>
  <dcterms:modified xsi:type="dcterms:W3CDTF">2011-12-28T04:36:04Z</dcterms:modified>
</cp:coreProperties>
</file>